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uong dan" sheetId="1" state="visible" r:id="rId1"/>
    <sheet name="Danh muc" sheetId="2" state="visible" r:id="rId2"/>
    <sheet name="Phieu nhap" sheetId="3" state="visible" r:id="rId3"/>
    <sheet name="Phieu xuat" sheetId="4" state="visible" r:id="rId4"/>
    <sheet name="Ton kho" sheetId="5" state="visible" r:id="rId5"/>
    <sheet name="Dashboard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&quot; đ&quot;"/>
  </numFmts>
  <fonts count="12">
    <font>
      <name val="Calibri"/>
      <family val="2"/>
      <color theme="1"/>
      <sz val="11"/>
      <scheme val="minor"/>
    </font>
    <font>
      <name val="Arial"/>
      <b val="1"/>
      <color rgb="004F46E5"/>
      <sz val="22"/>
    </font>
    <font>
      <name val="Arial"/>
      <color rgb="009CA3AF"/>
      <sz val="11"/>
    </font>
    <font>
      <name val="Arial"/>
      <color rgb="004F46E5"/>
      <sz val="10"/>
      <u val="single"/>
    </font>
    <font>
      <name val="Arial"/>
      <b val="1"/>
      <color rgb="004F46E5"/>
      <sz val="10"/>
    </font>
    <font>
      <name val="Arial"/>
      <color rgb="00374151"/>
      <sz val="10"/>
    </font>
    <font>
      <name val="Arial"/>
      <b val="1"/>
      <color rgb="00FFFFFF"/>
      <sz val="11"/>
    </font>
    <font>
      <name val="Arial"/>
      <b val="1"/>
      <color rgb="004F46E5"/>
      <sz val="9"/>
    </font>
    <font>
      <name val="Arial"/>
      <sz val="10"/>
    </font>
    <font>
      <name val="Arial"/>
      <color rgb="009CA3AF"/>
      <sz val="9"/>
    </font>
    <font>
      <name val="Arial"/>
      <b val="1"/>
      <color rgb="004F46E5"/>
      <sz val="16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4F46E5"/>
        <bgColor rgb="004F46E5"/>
      </patternFill>
    </fill>
    <fill>
      <patternFill patternType="solid">
        <fgColor rgb="00F0F0F0"/>
        <bgColor rgb="00F0F0F0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4" fillId="0" borderId="0" pivotButton="0" quotePrefix="0" xfId="0"/>
    <xf numFmtId="0" fontId="5" fillId="0" borderId="0" pivotButton="0" quotePrefix="0" xfId="0"/>
    <xf numFmtId="0" fontId="3" fillId="0" borderId="0" pivotButton="0" quotePrefix="0" xfId="0"/>
    <xf numFmtId="0" fontId="6" fillId="2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  <xf numFmtId="0" fontId="8" fillId="3" borderId="1" applyAlignment="1" pivotButton="0" quotePrefix="0" xfId="0">
      <alignment horizontal="left" vertical="center" wrapText="1"/>
    </xf>
    <xf numFmtId="0" fontId="8" fillId="4" borderId="1" applyAlignment="1" applyProtection="1" pivotButton="0" quotePrefix="0" xfId="0">
      <alignment horizontal="left" vertical="center" wrapText="1"/>
      <protection locked="0" hidden="0"/>
    </xf>
    <xf numFmtId="0" fontId="9" fillId="0" borderId="0" applyAlignment="1" pivotButton="0" quotePrefix="0" xfId="0">
      <alignment horizontal="center"/>
    </xf>
    <xf numFmtId="0" fontId="10" fillId="0" borderId="0" applyAlignment="1" pivotButton="0" quotePrefix="0" xfId="0">
      <alignment horizontal="center" vertical="center" wrapText="1"/>
    </xf>
    <xf numFmtId="0" fontId="6" fillId="2" borderId="1" pivotButton="0" quotePrefix="0" xfId="0"/>
    <xf numFmtId="0" fontId="8" fillId="0" borderId="1" pivotButton="0" quotePrefix="0" xfId="0"/>
    <xf numFmtId="3" fontId="11" fillId="3" borderId="1" pivotButton="0" quotePrefix="0" xfId="0"/>
    <xf numFmtId="164" fontId="11" fillId="3" borderId="1" pivotButton="0" quotePrefix="0" xfId="0"/>
  </cellXfs>
  <cellStyles count="1">
    <cellStyle name="Normal" xfId="0" builtinId="0" hidden="0"/>
  </cellStyles>
  <dxfs count="3">
    <dxf>
      <font>
        <b val="1"/>
        <color rgb="00EF4444"/>
      </font>
      <fill>
        <patternFill patternType="solid">
          <fgColor rgb="00FEE2E2"/>
          <bgColor rgb="00FEE2E2"/>
        </patternFill>
      </fill>
    </dxf>
    <dxf>
      <font>
        <b val="1"/>
        <color rgb="00F59E0B"/>
      </font>
      <fill>
        <patternFill patternType="solid">
          <fgColor rgb="00FEF3C7"/>
          <bgColor rgb="00FEF3C7"/>
        </patternFill>
      </fill>
    </dxf>
    <dxf>
      <font>
        <b val="1"/>
        <color rgb="0010B981"/>
      </font>
      <fill>
        <patternFill patternType="solid">
          <fgColor rgb="00D1FAE5"/>
          <bgColor rgb="00D1FAE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1" t="inlineStr">
        <is>
          <t>EXCELTOAPP</t>
        </is>
      </c>
    </row>
    <row r="2">
      <c r="A2" s="2" t="inlineStr">
        <is>
          <t>Chuyển đổi file Excel thành Web App cho shop bán lẻ</t>
        </is>
      </c>
    </row>
    <row r="3">
      <c r="A3" s="3" t="inlineStr">
        <is>
          <t>https://exceltoapp.vn</t>
        </is>
      </c>
    </row>
    <row r="5">
      <c r="A5" s="4" t="inlineStr">
        <is>
          <t>HƯỚNG DẪN SỬ DỤNG</t>
        </is>
      </c>
    </row>
    <row r="6">
      <c r="A6" s="5" t="inlineStr"/>
    </row>
    <row r="7">
      <c r="A7" s="5" t="inlineStr">
        <is>
          <t>1. Sheet 'Danh muc': nhập tất cả hàng hóa đang bán</t>
        </is>
      </c>
    </row>
    <row r="8">
      <c r="A8" s="5" t="inlineStr">
        <is>
          <t>2. Sheet 'Phieu nhap': ghi nhận mỗi lần nhập hàng</t>
        </is>
      </c>
    </row>
    <row r="9">
      <c r="A9" s="5" t="inlineStr">
        <is>
          <t>3. Sheet 'Phieu xuat': ghi nhận mỗi lần bán/xuất hàng</t>
        </is>
      </c>
    </row>
    <row r="10">
      <c r="A10" s="5" t="inlineStr">
        <is>
          <t>4. Sheet 'Ton kho': tự động tính, KHÔNG nhập tay</t>
        </is>
      </c>
    </row>
    <row r="11">
      <c r="A11" s="5" t="inlineStr">
        <is>
          <t>5. Sheet 'Dashboard': tổng quan toàn bộ kho</t>
        </is>
      </c>
    </row>
    <row r="12">
      <c r="A12" s="5" t="inlineStr"/>
    </row>
    <row r="13">
      <c r="A13" s="5" t="inlineStr">
        <is>
          <t>Các ô MÀU XÁM là công thức tự động — KHÔNG sửa.</t>
        </is>
      </c>
    </row>
    <row r="14">
      <c r="A14" s="5" t="inlineStr">
        <is>
          <t>Các ô MÀU TRẮNG là nơi nhập dữ liệu.</t>
        </is>
      </c>
    </row>
    <row r="15">
      <c r="A15" s="5" t="inlineStr"/>
    </row>
    <row r="16">
      <c r="A16" s="5" t="inlineStr">
        <is>
          <t>Mẹo: Dùng Google Sheets để nhiều người cùng sửa.</t>
        </is>
      </c>
    </row>
    <row r="17">
      <c r="A17" s="5" t="inlineStr"/>
    </row>
    <row r="18">
      <c r="A18" s="5" t="inlineStr">
        <is>
          <t>────────────────────────────────────────</t>
        </is>
      </c>
    </row>
    <row r="19">
      <c r="A19" s="5" t="inlineStr"/>
    </row>
    <row r="20">
      <c r="A20" s="4" t="inlineStr">
        <is>
          <t>CẦN QUẢN LÝ KHO CHUYÊN NGHIÊP HƠN?</t>
        </is>
      </c>
    </row>
    <row r="21">
      <c r="A21" s="5" t="inlineStr"/>
    </row>
    <row r="22">
      <c r="A22" s="5" t="inlineStr">
        <is>
          <t>File này giúp quản lý cơ bản. Khi shop lớn hơn,</t>
        </is>
      </c>
    </row>
    <row r="23">
      <c r="A23" s="5" t="inlineStr">
        <is>
          <t>bạn cần tồn kho thời gian thực + phân quyền nhân viên.</t>
        </is>
      </c>
    </row>
    <row r="24">
      <c r="A24" s="5" t="inlineStr"/>
    </row>
    <row r="25">
      <c r="A25" s="5" t="inlineStr">
        <is>
          <t>ExcelToApp chuyển file Excel này thành Web App:</t>
        </is>
      </c>
    </row>
    <row r="26">
      <c r="A26" s="5" t="inlineStr">
        <is>
          <t xml:space="preserve">  - Ton kho cập nhật real-time</t>
        </is>
      </c>
    </row>
    <row r="27">
      <c r="A27" s="5" t="inlineStr">
        <is>
          <t xml:space="preserve">  - Nhân viên chỉ xem phần của mình</t>
        </is>
      </c>
    </row>
    <row r="28">
      <c r="A28" s="5" t="inlineStr">
        <is>
          <t xml:space="preserve">  - Truy cập từ điện thoại</t>
        </is>
      </c>
    </row>
    <row r="29">
      <c r="A29" s="5" t="inlineStr">
        <is>
          <t xml:space="preserve">  - Thời gian: 7 ngày | Giá: từ 30 triệu</t>
        </is>
      </c>
    </row>
    <row r="30">
      <c r="A30" s="5" t="inlineStr"/>
    </row>
    <row r="31">
      <c r="A31" s="6" t="inlineStr">
        <is>
          <t>Liên hệ: https://exceltoapp.vn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30">
    <mergeCell ref="A16:F16"/>
    <mergeCell ref="A27:F27"/>
    <mergeCell ref="A12:F12"/>
    <mergeCell ref="A18:F18"/>
    <mergeCell ref="A3:F3"/>
    <mergeCell ref="A21:F21"/>
    <mergeCell ref="A26:F26"/>
    <mergeCell ref="A2:F2"/>
    <mergeCell ref="A14:F14"/>
    <mergeCell ref="A5:F5"/>
    <mergeCell ref="A23:F23"/>
    <mergeCell ref="A8:F8"/>
    <mergeCell ref="A22:F22"/>
    <mergeCell ref="A17:F17"/>
    <mergeCell ref="A20:F20"/>
    <mergeCell ref="A29:F29"/>
    <mergeCell ref="A10:F10"/>
    <mergeCell ref="A28:F28"/>
    <mergeCell ref="A13:F13"/>
    <mergeCell ref="A19:F19"/>
    <mergeCell ref="A9:F9"/>
    <mergeCell ref="A31:F31"/>
    <mergeCell ref="A30:F30"/>
    <mergeCell ref="A15:F15"/>
    <mergeCell ref="A24:F24"/>
    <mergeCell ref="A11:F11"/>
    <mergeCell ref="A1:F1"/>
    <mergeCell ref="A6:F6"/>
    <mergeCell ref="A7:F7"/>
    <mergeCell ref="A25:F2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25" customWidth="1" min="2" max="2"/>
    <col width="14" customWidth="1" min="3" max="3"/>
    <col width="10" customWidth="1" min="4" max="4"/>
    <col width="12" customWidth="1" min="5" max="5"/>
    <col width="12" customWidth="1" min="6" max="6"/>
    <col width="14" customWidth="1" min="7" max="7"/>
    <col width="20" customWidth="1" min="8" max="8"/>
  </cols>
  <sheetData>
    <row r="1" ht="30" customHeight="1">
      <c r="A1" s="7" t="inlineStr">
        <is>
          <t>Mã hàng</t>
        </is>
      </c>
      <c r="B1" s="7" t="inlineStr">
        <is>
          <t>Tên hàng</t>
        </is>
      </c>
      <c r="C1" s="7" t="inlineStr">
        <is>
          <t>Nhóm hàng</t>
        </is>
      </c>
      <c r="D1" s="7" t="inlineStr">
        <is>
          <t>Đơn vị</t>
        </is>
      </c>
      <c r="E1" s="7" t="inlineStr">
        <is>
          <t>Giá nhập</t>
        </is>
      </c>
      <c r="F1" s="7" t="inlineStr">
        <is>
          <t>Giá bán</t>
        </is>
      </c>
      <c r="G1" s="7" t="inlineStr">
        <is>
          <t>Tồn tối thiểu</t>
        </is>
      </c>
      <c r="H1" s="7" t="inlineStr">
        <is>
          <t>NCC</t>
        </is>
      </c>
    </row>
    <row r="2" ht="22" customHeight="1">
      <c r="A2" s="8" t="inlineStr">
        <is>
          <t>Tự động hoặc tự tạo</t>
        </is>
      </c>
      <c r="B2" s="8" t="inlineStr">
        <is>
          <t>Tên sản phẩm</t>
        </is>
      </c>
      <c r="C2" s="8" t="inlineStr">
        <is>
          <t>Áo/Quần/Phụ kiện</t>
        </is>
      </c>
      <c r="D2" s="8" t="inlineStr">
        <is>
          <t>Cái/hộp/thùng</t>
        </is>
      </c>
      <c r="E2" s="8" t="inlineStr">
        <is>
          <t>VND</t>
        </is>
      </c>
      <c r="F2" s="8" t="inlineStr">
        <is>
          <t>VND</t>
        </is>
      </c>
      <c r="G2" s="8" t="inlineStr">
        <is>
          <t>Cảnh báo</t>
        </is>
      </c>
      <c r="H2" s="8" t="inlineStr">
        <is>
          <t>Nhà cung cấp</t>
        </is>
      </c>
    </row>
    <row r="3">
      <c r="A3" s="9">
        <f>IF(B3="","",CONCATENATE("SP-",TEXT(3-2,"000")))</f>
        <v/>
      </c>
      <c r="B3" s="10" t="n"/>
      <c r="C3" s="10" t="n"/>
      <c r="D3" s="10" t="n"/>
      <c r="E3" s="10" t="n"/>
      <c r="F3" s="10" t="n"/>
      <c r="G3" s="10" t="n"/>
      <c r="H3" s="10" t="n"/>
    </row>
    <row r="4">
      <c r="A4" s="9">
        <f>IF(B4="","",CONCATENATE("SP-",TEXT(4-2,"000")))</f>
        <v/>
      </c>
      <c r="B4" s="10" t="n"/>
      <c r="C4" s="10" t="n"/>
      <c r="D4" s="10" t="n"/>
      <c r="E4" s="10" t="n"/>
      <c r="F4" s="10" t="n"/>
      <c r="G4" s="10" t="n"/>
      <c r="H4" s="10" t="n"/>
    </row>
    <row r="5">
      <c r="A5" s="9">
        <f>IF(B5="","",CONCATENATE("SP-",TEXT(5-2,"000")))</f>
        <v/>
      </c>
      <c r="B5" s="10" t="n"/>
      <c r="C5" s="10" t="n"/>
      <c r="D5" s="10" t="n"/>
      <c r="E5" s="10" t="n"/>
      <c r="F5" s="10" t="n"/>
      <c r="G5" s="10" t="n"/>
      <c r="H5" s="10" t="n"/>
    </row>
    <row r="6">
      <c r="A6" s="9">
        <f>IF(B6="","",CONCATENATE("SP-",TEXT(6-2,"000")))</f>
        <v/>
      </c>
      <c r="B6" s="10" t="n"/>
      <c r="C6" s="10" t="n"/>
      <c r="D6" s="10" t="n"/>
      <c r="E6" s="10" t="n"/>
      <c r="F6" s="10" t="n"/>
      <c r="G6" s="10" t="n"/>
      <c r="H6" s="10" t="n"/>
    </row>
    <row r="7">
      <c r="A7" s="9">
        <f>IF(B7="","",CONCATENATE("SP-",TEXT(7-2,"000")))</f>
        <v/>
      </c>
      <c r="B7" s="10" t="n"/>
      <c r="C7" s="10" t="n"/>
      <c r="D7" s="10" t="n"/>
      <c r="E7" s="10" t="n"/>
      <c r="F7" s="10" t="n"/>
      <c r="G7" s="10" t="n"/>
      <c r="H7" s="10" t="n"/>
    </row>
    <row r="8">
      <c r="A8" s="9">
        <f>IF(B8="","",CONCATENATE("SP-",TEXT(8-2,"000")))</f>
        <v/>
      </c>
      <c r="B8" s="10" t="n"/>
      <c r="C8" s="10" t="n"/>
      <c r="D8" s="10" t="n"/>
      <c r="E8" s="10" t="n"/>
      <c r="F8" s="10" t="n"/>
      <c r="G8" s="10" t="n"/>
      <c r="H8" s="10" t="n"/>
    </row>
    <row r="9">
      <c r="A9" s="9">
        <f>IF(B9="","",CONCATENATE("SP-",TEXT(9-2,"000")))</f>
        <v/>
      </c>
      <c r="B9" s="10" t="n"/>
      <c r="C9" s="10" t="n"/>
      <c r="D9" s="10" t="n"/>
      <c r="E9" s="10" t="n"/>
      <c r="F9" s="10" t="n"/>
      <c r="G9" s="10" t="n"/>
      <c r="H9" s="10" t="n"/>
    </row>
    <row r="10">
      <c r="A10" s="9">
        <f>IF(B10="","",CONCATENATE("SP-",TEXT(10-2,"000")))</f>
        <v/>
      </c>
      <c r="B10" s="10" t="n"/>
      <c r="C10" s="10" t="n"/>
      <c r="D10" s="10" t="n"/>
      <c r="E10" s="10" t="n"/>
      <c r="F10" s="10" t="n"/>
      <c r="G10" s="10" t="n"/>
      <c r="H10" s="10" t="n"/>
    </row>
    <row r="11">
      <c r="A11" s="9">
        <f>IF(B11="","",CONCATENATE("SP-",TEXT(11-2,"000")))</f>
        <v/>
      </c>
      <c r="B11" s="10" t="n"/>
      <c r="C11" s="10" t="n"/>
      <c r="D11" s="10" t="n"/>
      <c r="E11" s="10" t="n"/>
      <c r="F11" s="10" t="n"/>
      <c r="G11" s="10" t="n"/>
      <c r="H11" s="10" t="n"/>
    </row>
    <row r="12">
      <c r="A12" s="9">
        <f>IF(B12="","",CONCATENATE("SP-",TEXT(12-2,"000")))</f>
        <v/>
      </c>
      <c r="B12" s="10" t="n"/>
      <c r="C12" s="10" t="n"/>
      <c r="D12" s="10" t="n"/>
      <c r="E12" s="10" t="n"/>
      <c r="F12" s="10" t="n"/>
      <c r="G12" s="10" t="n"/>
      <c r="H12" s="10" t="n"/>
    </row>
    <row r="13">
      <c r="A13" s="9">
        <f>IF(B13="","",CONCATENATE("SP-",TEXT(13-2,"000")))</f>
        <v/>
      </c>
      <c r="B13" s="10" t="n"/>
      <c r="C13" s="10" t="n"/>
      <c r="D13" s="10" t="n"/>
      <c r="E13" s="10" t="n"/>
      <c r="F13" s="10" t="n"/>
      <c r="G13" s="10" t="n"/>
      <c r="H13" s="10" t="n"/>
    </row>
    <row r="14">
      <c r="A14" s="9">
        <f>IF(B14="","",CONCATENATE("SP-",TEXT(14-2,"000")))</f>
        <v/>
      </c>
      <c r="B14" s="10" t="n"/>
      <c r="C14" s="10" t="n"/>
      <c r="D14" s="10" t="n"/>
      <c r="E14" s="10" t="n"/>
      <c r="F14" s="10" t="n"/>
      <c r="G14" s="10" t="n"/>
      <c r="H14" s="10" t="n"/>
    </row>
    <row r="15">
      <c r="A15" s="9">
        <f>IF(B15="","",CONCATENATE("SP-",TEXT(15-2,"000")))</f>
        <v/>
      </c>
      <c r="B15" s="10" t="n"/>
      <c r="C15" s="10" t="n"/>
      <c r="D15" s="10" t="n"/>
      <c r="E15" s="10" t="n"/>
      <c r="F15" s="10" t="n"/>
      <c r="G15" s="10" t="n"/>
      <c r="H15" s="10" t="n"/>
    </row>
    <row r="16">
      <c r="A16" s="9">
        <f>IF(B16="","",CONCATENATE("SP-",TEXT(16-2,"000")))</f>
        <v/>
      </c>
      <c r="B16" s="10" t="n"/>
      <c r="C16" s="10" t="n"/>
      <c r="D16" s="10" t="n"/>
      <c r="E16" s="10" t="n"/>
      <c r="F16" s="10" t="n"/>
      <c r="G16" s="10" t="n"/>
      <c r="H16" s="10" t="n"/>
    </row>
    <row r="17">
      <c r="A17" s="9">
        <f>IF(B17="","",CONCATENATE("SP-",TEXT(17-2,"000")))</f>
        <v/>
      </c>
      <c r="B17" s="10" t="n"/>
      <c r="C17" s="10" t="n"/>
      <c r="D17" s="10" t="n"/>
      <c r="E17" s="10" t="n"/>
      <c r="F17" s="10" t="n"/>
      <c r="G17" s="10" t="n"/>
      <c r="H17" s="10" t="n"/>
    </row>
    <row r="18">
      <c r="A18" s="9">
        <f>IF(B18="","",CONCATENATE("SP-",TEXT(18-2,"000")))</f>
        <v/>
      </c>
      <c r="B18" s="10" t="n"/>
      <c r="C18" s="10" t="n"/>
      <c r="D18" s="10" t="n"/>
      <c r="E18" s="10" t="n"/>
      <c r="F18" s="10" t="n"/>
      <c r="G18" s="10" t="n"/>
      <c r="H18" s="10" t="n"/>
    </row>
    <row r="19">
      <c r="A19" s="9">
        <f>IF(B19="","",CONCATENATE("SP-",TEXT(19-2,"000")))</f>
        <v/>
      </c>
      <c r="B19" s="10" t="n"/>
      <c r="C19" s="10" t="n"/>
      <c r="D19" s="10" t="n"/>
      <c r="E19" s="10" t="n"/>
      <c r="F19" s="10" t="n"/>
      <c r="G19" s="10" t="n"/>
      <c r="H19" s="10" t="n"/>
    </row>
    <row r="20">
      <c r="A20" s="9">
        <f>IF(B20="","",CONCATENATE("SP-",TEXT(20-2,"000")))</f>
        <v/>
      </c>
      <c r="B20" s="10" t="n"/>
      <c r="C20" s="10" t="n"/>
      <c r="D20" s="10" t="n"/>
      <c r="E20" s="10" t="n"/>
      <c r="F20" s="10" t="n"/>
      <c r="G20" s="10" t="n"/>
      <c r="H20" s="10" t="n"/>
    </row>
    <row r="21">
      <c r="A21" s="9">
        <f>IF(B21="","",CONCATENATE("SP-",TEXT(21-2,"000")))</f>
        <v/>
      </c>
      <c r="B21" s="10" t="n"/>
      <c r="C21" s="10" t="n"/>
      <c r="D21" s="10" t="n"/>
      <c r="E21" s="10" t="n"/>
      <c r="F21" s="10" t="n"/>
      <c r="G21" s="10" t="n"/>
      <c r="H21" s="10" t="n"/>
    </row>
    <row r="22">
      <c r="A22" s="9">
        <f>IF(B22="","",CONCATENATE("SP-",TEXT(22-2,"000")))</f>
        <v/>
      </c>
      <c r="B22" s="10" t="n"/>
      <c r="C22" s="10" t="n"/>
      <c r="D22" s="10" t="n"/>
      <c r="E22" s="10" t="n"/>
      <c r="F22" s="10" t="n"/>
      <c r="G22" s="10" t="n"/>
      <c r="H22" s="10" t="n"/>
    </row>
    <row r="23">
      <c r="A23" s="9">
        <f>IF(B23="","",CONCATENATE("SP-",TEXT(23-2,"000")))</f>
        <v/>
      </c>
      <c r="B23" s="10" t="n"/>
      <c r="C23" s="10" t="n"/>
      <c r="D23" s="10" t="n"/>
      <c r="E23" s="10" t="n"/>
      <c r="F23" s="10" t="n"/>
      <c r="G23" s="10" t="n"/>
      <c r="H23" s="10" t="n"/>
    </row>
    <row r="24">
      <c r="A24" s="9">
        <f>IF(B24="","",CONCATENATE("SP-",TEXT(24-2,"000")))</f>
        <v/>
      </c>
      <c r="B24" s="10" t="n"/>
      <c r="C24" s="10" t="n"/>
      <c r="D24" s="10" t="n"/>
      <c r="E24" s="10" t="n"/>
      <c r="F24" s="10" t="n"/>
      <c r="G24" s="10" t="n"/>
      <c r="H24" s="10" t="n"/>
    </row>
    <row r="25">
      <c r="A25" s="9">
        <f>IF(B25="","",CONCATENATE("SP-",TEXT(25-2,"000")))</f>
        <v/>
      </c>
      <c r="B25" s="10" t="n"/>
      <c r="C25" s="10" t="n"/>
      <c r="D25" s="10" t="n"/>
      <c r="E25" s="10" t="n"/>
      <c r="F25" s="10" t="n"/>
      <c r="G25" s="10" t="n"/>
      <c r="H25" s="10" t="n"/>
    </row>
    <row r="26">
      <c r="A26" s="9">
        <f>IF(B26="","",CONCATENATE("SP-",TEXT(26-2,"000")))</f>
        <v/>
      </c>
      <c r="B26" s="10" t="n"/>
      <c r="C26" s="10" t="n"/>
      <c r="D26" s="10" t="n"/>
      <c r="E26" s="10" t="n"/>
      <c r="F26" s="10" t="n"/>
      <c r="G26" s="10" t="n"/>
      <c r="H26" s="10" t="n"/>
    </row>
    <row r="27">
      <c r="A27" s="9">
        <f>IF(B27="","",CONCATENATE("SP-",TEXT(27-2,"000")))</f>
        <v/>
      </c>
      <c r="B27" s="10" t="n"/>
      <c r="C27" s="10" t="n"/>
      <c r="D27" s="10" t="n"/>
      <c r="E27" s="10" t="n"/>
      <c r="F27" s="10" t="n"/>
      <c r="G27" s="10" t="n"/>
      <c r="H27" s="10" t="n"/>
    </row>
    <row r="28">
      <c r="A28" s="9">
        <f>IF(B28="","",CONCATENATE("SP-",TEXT(28-2,"000")))</f>
        <v/>
      </c>
      <c r="B28" s="10" t="n"/>
      <c r="C28" s="10" t="n"/>
      <c r="D28" s="10" t="n"/>
      <c r="E28" s="10" t="n"/>
      <c r="F28" s="10" t="n"/>
      <c r="G28" s="10" t="n"/>
      <c r="H28" s="10" t="n"/>
    </row>
    <row r="29">
      <c r="A29" s="9">
        <f>IF(B29="","",CONCATENATE("SP-",TEXT(29-2,"000")))</f>
        <v/>
      </c>
      <c r="B29" s="10" t="n"/>
      <c r="C29" s="10" t="n"/>
      <c r="D29" s="10" t="n"/>
      <c r="E29" s="10" t="n"/>
      <c r="F29" s="10" t="n"/>
      <c r="G29" s="10" t="n"/>
      <c r="H29" s="10" t="n"/>
    </row>
    <row r="30">
      <c r="A30" s="9">
        <f>IF(B30="","",CONCATENATE("SP-",TEXT(30-2,"000")))</f>
        <v/>
      </c>
      <c r="B30" s="10" t="n"/>
      <c r="C30" s="10" t="n"/>
      <c r="D30" s="10" t="n"/>
      <c r="E30" s="10" t="n"/>
      <c r="F30" s="10" t="n"/>
      <c r="G30" s="10" t="n"/>
      <c r="H30" s="10" t="n"/>
    </row>
    <row r="31">
      <c r="A31" s="9">
        <f>IF(B31="","",CONCATENATE("SP-",TEXT(31-2,"000")))</f>
        <v/>
      </c>
      <c r="B31" s="10" t="n"/>
      <c r="C31" s="10" t="n"/>
      <c r="D31" s="10" t="n"/>
      <c r="E31" s="10" t="n"/>
      <c r="F31" s="10" t="n"/>
      <c r="G31" s="10" t="n"/>
      <c r="H31" s="10" t="n"/>
    </row>
    <row r="32">
      <c r="A32" s="9">
        <f>IF(B32="","",CONCATENATE("SP-",TEXT(32-2,"000")))</f>
        <v/>
      </c>
      <c r="B32" s="10" t="n"/>
      <c r="C32" s="10" t="n"/>
      <c r="D32" s="10" t="n"/>
      <c r="E32" s="10" t="n"/>
      <c r="F32" s="10" t="n"/>
      <c r="G32" s="10" t="n"/>
      <c r="H32" s="10" t="n"/>
    </row>
    <row r="33">
      <c r="A33" s="9">
        <f>IF(B33="","",CONCATENATE("SP-",TEXT(33-2,"000")))</f>
        <v/>
      </c>
      <c r="B33" s="10" t="n"/>
      <c r="C33" s="10" t="n"/>
      <c r="D33" s="10" t="n"/>
      <c r="E33" s="10" t="n"/>
      <c r="F33" s="10" t="n"/>
      <c r="G33" s="10" t="n"/>
      <c r="H33" s="10" t="n"/>
    </row>
    <row r="34">
      <c r="A34" s="9">
        <f>IF(B34="","",CONCATENATE("SP-",TEXT(34-2,"000")))</f>
        <v/>
      </c>
      <c r="B34" s="10" t="n"/>
      <c r="C34" s="10" t="n"/>
      <c r="D34" s="10" t="n"/>
      <c r="E34" s="10" t="n"/>
      <c r="F34" s="10" t="n"/>
      <c r="G34" s="10" t="n"/>
      <c r="H34" s="10" t="n"/>
    </row>
    <row r="35">
      <c r="A35" s="9">
        <f>IF(B35="","",CONCATENATE("SP-",TEXT(35-2,"000")))</f>
        <v/>
      </c>
      <c r="B35" s="10" t="n"/>
      <c r="C35" s="10" t="n"/>
      <c r="D35" s="10" t="n"/>
      <c r="E35" s="10" t="n"/>
      <c r="F35" s="10" t="n"/>
      <c r="G35" s="10" t="n"/>
      <c r="H35" s="10" t="n"/>
    </row>
    <row r="36">
      <c r="A36" s="9">
        <f>IF(B36="","",CONCATENATE("SP-",TEXT(36-2,"000")))</f>
        <v/>
      </c>
      <c r="B36" s="10" t="n"/>
      <c r="C36" s="10" t="n"/>
      <c r="D36" s="10" t="n"/>
      <c r="E36" s="10" t="n"/>
      <c r="F36" s="10" t="n"/>
      <c r="G36" s="10" t="n"/>
      <c r="H36" s="10" t="n"/>
    </row>
    <row r="37">
      <c r="A37" s="9">
        <f>IF(B37="","",CONCATENATE("SP-",TEXT(37-2,"000")))</f>
        <v/>
      </c>
      <c r="B37" s="10" t="n"/>
      <c r="C37" s="10" t="n"/>
      <c r="D37" s="10" t="n"/>
      <c r="E37" s="10" t="n"/>
      <c r="F37" s="10" t="n"/>
      <c r="G37" s="10" t="n"/>
      <c r="H37" s="10" t="n"/>
    </row>
    <row r="38">
      <c r="A38" s="9">
        <f>IF(B38="","",CONCATENATE("SP-",TEXT(38-2,"000")))</f>
        <v/>
      </c>
      <c r="B38" s="10" t="n"/>
      <c r="C38" s="10" t="n"/>
      <c r="D38" s="10" t="n"/>
      <c r="E38" s="10" t="n"/>
      <c r="F38" s="10" t="n"/>
      <c r="G38" s="10" t="n"/>
      <c r="H38" s="10" t="n"/>
    </row>
    <row r="39">
      <c r="A39" s="9">
        <f>IF(B39="","",CONCATENATE("SP-",TEXT(39-2,"000")))</f>
        <v/>
      </c>
      <c r="B39" s="10" t="n"/>
      <c r="C39" s="10" t="n"/>
      <c r="D39" s="10" t="n"/>
      <c r="E39" s="10" t="n"/>
      <c r="F39" s="10" t="n"/>
      <c r="G39" s="10" t="n"/>
      <c r="H39" s="10" t="n"/>
    </row>
    <row r="40">
      <c r="A40" s="9">
        <f>IF(B40="","",CONCATENATE("SP-",TEXT(40-2,"000")))</f>
        <v/>
      </c>
      <c r="B40" s="10" t="n"/>
      <c r="C40" s="10" t="n"/>
      <c r="D40" s="10" t="n"/>
      <c r="E40" s="10" t="n"/>
      <c r="F40" s="10" t="n"/>
      <c r="G40" s="10" t="n"/>
      <c r="H40" s="10" t="n"/>
    </row>
    <row r="41">
      <c r="A41" s="9">
        <f>IF(B41="","",CONCATENATE("SP-",TEXT(41-2,"000")))</f>
        <v/>
      </c>
      <c r="B41" s="10" t="n"/>
      <c r="C41" s="10" t="n"/>
      <c r="D41" s="10" t="n"/>
      <c r="E41" s="10" t="n"/>
      <c r="F41" s="10" t="n"/>
      <c r="G41" s="10" t="n"/>
      <c r="H41" s="10" t="n"/>
    </row>
    <row r="42">
      <c r="A42" s="9">
        <f>IF(B42="","",CONCATENATE("SP-",TEXT(42-2,"000")))</f>
        <v/>
      </c>
      <c r="B42" s="10" t="n"/>
      <c r="C42" s="10" t="n"/>
      <c r="D42" s="10" t="n"/>
      <c r="E42" s="10" t="n"/>
      <c r="F42" s="10" t="n"/>
      <c r="G42" s="10" t="n"/>
      <c r="H42" s="10" t="n"/>
    </row>
    <row r="43">
      <c r="A43" s="9">
        <f>IF(B43="","",CONCATENATE("SP-",TEXT(43-2,"000")))</f>
        <v/>
      </c>
      <c r="B43" s="10" t="n"/>
      <c r="C43" s="10" t="n"/>
      <c r="D43" s="10" t="n"/>
      <c r="E43" s="10" t="n"/>
      <c r="F43" s="10" t="n"/>
      <c r="G43" s="10" t="n"/>
      <c r="H43" s="10" t="n"/>
    </row>
    <row r="44">
      <c r="A44" s="9">
        <f>IF(B44="","",CONCATENATE("SP-",TEXT(44-2,"000")))</f>
        <v/>
      </c>
      <c r="B44" s="10" t="n"/>
      <c r="C44" s="10" t="n"/>
      <c r="D44" s="10" t="n"/>
      <c r="E44" s="10" t="n"/>
      <c r="F44" s="10" t="n"/>
      <c r="G44" s="10" t="n"/>
      <c r="H44" s="10" t="n"/>
    </row>
    <row r="45">
      <c r="A45" s="9">
        <f>IF(B45="","",CONCATENATE("SP-",TEXT(45-2,"000")))</f>
        <v/>
      </c>
      <c r="B45" s="10" t="n"/>
      <c r="C45" s="10" t="n"/>
      <c r="D45" s="10" t="n"/>
      <c r="E45" s="10" t="n"/>
      <c r="F45" s="10" t="n"/>
      <c r="G45" s="10" t="n"/>
      <c r="H45" s="10" t="n"/>
    </row>
    <row r="46">
      <c r="A46" s="9">
        <f>IF(B46="","",CONCATENATE("SP-",TEXT(46-2,"000")))</f>
        <v/>
      </c>
      <c r="B46" s="10" t="n"/>
      <c r="C46" s="10" t="n"/>
      <c r="D46" s="10" t="n"/>
      <c r="E46" s="10" t="n"/>
      <c r="F46" s="10" t="n"/>
      <c r="G46" s="10" t="n"/>
      <c r="H46" s="10" t="n"/>
    </row>
    <row r="47">
      <c r="A47" s="9">
        <f>IF(B47="","",CONCATENATE("SP-",TEXT(47-2,"000")))</f>
        <v/>
      </c>
      <c r="B47" s="10" t="n"/>
      <c r="C47" s="10" t="n"/>
      <c r="D47" s="10" t="n"/>
      <c r="E47" s="10" t="n"/>
      <c r="F47" s="10" t="n"/>
      <c r="G47" s="10" t="n"/>
      <c r="H47" s="10" t="n"/>
    </row>
    <row r="48">
      <c r="A48" s="9">
        <f>IF(B48="","",CONCATENATE("SP-",TEXT(48-2,"000")))</f>
        <v/>
      </c>
      <c r="B48" s="10" t="n"/>
      <c r="C48" s="10" t="n"/>
      <c r="D48" s="10" t="n"/>
      <c r="E48" s="10" t="n"/>
      <c r="F48" s="10" t="n"/>
      <c r="G48" s="10" t="n"/>
      <c r="H48" s="10" t="n"/>
    </row>
    <row r="49">
      <c r="A49" s="9">
        <f>IF(B49="","",CONCATENATE("SP-",TEXT(49-2,"000")))</f>
        <v/>
      </c>
      <c r="B49" s="10" t="n"/>
      <c r="C49" s="10" t="n"/>
      <c r="D49" s="10" t="n"/>
      <c r="E49" s="10" t="n"/>
      <c r="F49" s="10" t="n"/>
      <c r="G49" s="10" t="n"/>
      <c r="H49" s="10" t="n"/>
    </row>
    <row r="50">
      <c r="A50" s="9">
        <f>IF(B50="","",CONCATENATE("SP-",TEXT(50-2,"000")))</f>
        <v/>
      </c>
      <c r="B50" s="10" t="n"/>
      <c r="C50" s="10" t="n"/>
      <c r="D50" s="10" t="n"/>
      <c r="E50" s="10" t="n"/>
      <c r="F50" s="10" t="n"/>
      <c r="G50" s="10" t="n"/>
      <c r="H50" s="10" t="n"/>
    </row>
    <row r="51">
      <c r="A51" s="9">
        <f>IF(B51="","",CONCATENATE("SP-",TEXT(51-2,"000")))</f>
        <v/>
      </c>
      <c r="B51" s="10" t="n"/>
      <c r="C51" s="10" t="n"/>
      <c r="D51" s="10" t="n"/>
      <c r="E51" s="10" t="n"/>
      <c r="F51" s="10" t="n"/>
      <c r="G51" s="10" t="n"/>
      <c r="H51" s="10" t="n"/>
    </row>
    <row r="52">
      <c r="A52" s="9">
        <f>IF(B52="","",CONCATENATE("SP-",TEXT(52-2,"000")))</f>
        <v/>
      </c>
      <c r="B52" s="10" t="n"/>
      <c r="C52" s="10" t="n"/>
      <c r="D52" s="10" t="n"/>
      <c r="E52" s="10" t="n"/>
      <c r="F52" s="10" t="n"/>
      <c r="G52" s="10" t="n"/>
      <c r="H52" s="10" t="n"/>
    </row>
    <row r="53">
      <c r="A53" s="9">
        <f>IF(B53="","",CONCATENATE("SP-",TEXT(53-2,"000")))</f>
        <v/>
      </c>
      <c r="B53" s="10" t="n"/>
      <c r="C53" s="10" t="n"/>
      <c r="D53" s="10" t="n"/>
      <c r="E53" s="10" t="n"/>
      <c r="F53" s="10" t="n"/>
      <c r="G53" s="10" t="n"/>
      <c r="H53" s="10" t="n"/>
    </row>
    <row r="54">
      <c r="A54" s="9">
        <f>IF(B54="","",CONCATENATE("SP-",TEXT(54-2,"000")))</f>
        <v/>
      </c>
      <c r="B54" s="10" t="n"/>
      <c r="C54" s="10" t="n"/>
      <c r="D54" s="10" t="n"/>
      <c r="E54" s="10" t="n"/>
      <c r="F54" s="10" t="n"/>
      <c r="G54" s="10" t="n"/>
      <c r="H54" s="10" t="n"/>
    </row>
    <row r="55">
      <c r="A55" s="9">
        <f>IF(B55="","",CONCATENATE("SP-",TEXT(55-2,"000")))</f>
        <v/>
      </c>
      <c r="B55" s="10" t="n"/>
      <c r="C55" s="10" t="n"/>
      <c r="D55" s="10" t="n"/>
      <c r="E55" s="10" t="n"/>
      <c r="F55" s="10" t="n"/>
      <c r="G55" s="10" t="n"/>
      <c r="H55" s="10" t="n"/>
    </row>
    <row r="56">
      <c r="A56" s="9">
        <f>IF(B56="","",CONCATENATE("SP-",TEXT(56-2,"000")))</f>
        <v/>
      </c>
      <c r="B56" s="10" t="n"/>
      <c r="C56" s="10" t="n"/>
      <c r="D56" s="10" t="n"/>
      <c r="E56" s="10" t="n"/>
      <c r="F56" s="10" t="n"/>
      <c r="G56" s="10" t="n"/>
      <c r="H56" s="10" t="n"/>
    </row>
    <row r="57">
      <c r="A57" s="9">
        <f>IF(B57="","",CONCATENATE("SP-",TEXT(57-2,"000")))</f>
        <v/>
      </c>
      <c r="B57" s="10" t="n"/>
      <c r="C57" s="10" t="n"/>
      <c r="D57" s="10" t="n"/>
      <c r="E57" s="10" t="n"/>
      <c r="F57" s="10" t="n"/>
      <c r="G57" s="10" t="n"/>
      <c r="H57" s="10" t="n"/>
    </row>
    <row r="58">
      <c r="A58" s="9">
        <f>IF(B58="","",CONCATENATE("SP-",TEXT(58-2,"000")))</f>
        <v/>
      </c>
      <c r="B58" s="10" t="n"/>
      <c r="C58" s="10" t="n"/>
      <c r="D58" s="10" t="n"/>
      <c r="E58" s="10" t="n"/>
      <c r="F58" s="10" t="n"/>
      <c r="G58" s="10" t="n"/>
      <c r="H58" s="10" t="n"/>
    </row>
    <row r="59">
      <c r="A59" s="9">
        <f>IF(B59="","",CONCATENATE("SP-",TEXT(59-2,"000")))</f>
        <v/>
      </c>
      <c r="B59" s="10" t="n"/>
      <c r="C59" s="10" t="n"/>
      <c r="D59" s="10" t="n"/>
      <c r="E59" s="10" t="n"/>
      <c r="F59" s="10" t="n"/>
      <c r="G59" s="10" t="n"/>
      <c r="H59" s="10" t="n"/>
    </row>
    <row r="60">
      <c r="A60" s="9">
        <f>IF(B60="","",CONCATENATE("SP-",TEXT(60-2,"000")))</f>
        <v/>
      </c>
      <c r="B60" s="10" t="n"/>
      <c r="C60" s="10" t="n"/>
      <c r="D60" s="10" t="n"/>
      <c r="E60" s="10" t="n"/>
      <c r="F60" s="10" t="n"/>
      <c r="G60" s="10" t="n"/>
      <c r="H60" s="10" t="n"/>
    </row>
    <row r="61">
      <c r="A61" s="9">
        <f>IF(B61="","",CONCATENATE("SP-",TEXT(61-2,"000")))</f>
        <v/>
      </c>
      <c r="B61" s="10" t="n"/>
      <c r="C61" s="10" t="n"/>
      <c r="D61" s="10" t="n"/>
      <c r="E61" s="10" t="n"/>
      <c r="F61" s="10" t="n"/>
      <c r="G61" s="10" t="n"/>
      <c r="H61" s="10" t="n"/>
    </row>
    <row r="62">
      <c r="A62" s="9">
        <f>IF(B62="","",CONCATENATE("SP-",TEXT(62-2,"000")))</f>
        <v/>
      </c>
      <c r="B62" s="10" t="n"/>
      <c r="C62" s="10" t="n"/>
      <c r="D62" s="10" t="n"/>
      <c r="E62" s="10" t="n"/>
      <c r="F62" s="10" t="n"/>
      <c r="G62" s="10" t="n"/>
      <c r="H62" s="10" t="n"/>
    </row>
    <row r="63">
      <c r="A63" s="9">
        <f>IF(B63="","",CONCATENATE("SP-",TEXT(63-2,"000")))</f>
        <v/>
      </c>
      <c r="B63" s="10" t="n"/>
      <c r="C63" s="10" t="n"/>
      <c r="D63" s="10" t="n"/>
      <c r="E63" s="10" t="n"/>
      <c r="F63" s="10" t="n"/>
      <c r="G63" s="10" t="n"/>
      <c r="H63" s="10" t="n"/>
    </row>
    <row r="64">
      <c r="A64" s="9">
        <f>IF(B64="","",CONCATENATE("SP-",TEXT(64-2,"000")))</f>
        <v/>
      </c>
      <c r="B64" s="10" t="n"/>
      <c r="C64" s="10" t="n"/>
      <c r="D64" s="10" t="n"/>
      <c r="E64" s="10" t="n"/>
      <c r="F64" s="10" t="n"/>
      <c r="G64" s="10" t="n"/>
      <c r="H64" s="10" t="n"/>
    </row>
    <row r="65">
      <c r="A65" s="9">
        <f>IF(B65="","",CONCATENATE("SP-",TEXT(65-2,"000")))</f>
        <v/>
      </c>
      <c r="B65" s="10" t="n"/>
      <c r="C65" s="10" t="n"/>
      <c r="D65" s="10" t="n"/>
      <c r="E65" s="10" t="n"/>
      <c r="F65" s="10" t="n"/>
      <c r="G65" s="10" t="n"/>
      <c r="H65" s="10" t="n"/>
    </row>
    <row r="66">
      <c r="A66" s="9">
        <f>IF(B66="","",CONCATENATE("SP-",TEXT(66-2,"000")))</f>
        <v/>
      </c>
      <c r="B66" s="10" t="n"/>
      <c r="C66" s="10" t="n"/>
      <c r="D66" s="10" t="n"/>
      <c r="E66" s="10" t="n"/>
      <c r="F66" s="10" t="n"/>
      <c r="G66" s="10" t="n"/>
      <c r="H66" s="10" t="n"/>
    </row>
    <row r="67">
      <c r="A67" s="9">
        <f>IF(B67="","",CONCATENATE("SP-",TEXT(67-2,"000")))</f>
        <v/>
      </c>
      <c r="B67" s="10" t="n"/>
      <c r="C67" s="10" t="n"/>
      <c r="D67" s="10" t="n"/>
      <c r="E67" s="10" t="n"/>
      <c r="F67" s="10" t="n"/>
      <c r="G67" s="10" t="n"/>
      <c r="H67" s="10" t="n"/>
    </row>
    <row r="68">
      <c r="A68" s="9">
        <f>IF(B68="","",CONCATENATE("SP-",TEXT(68-2,"000")))</f>
        <v/>
      </c>
      <c r="B68" s="10" t="n"/>
      <c r="C68" s="10" t="n"/>
      <c r="D68" s="10" t="n"/>
      <c r="E68" s="10" t="n"/>
      <c r="F68" s="10" t="n"/>
      <c r="G68" s="10" t="n"/>
      <c r="H68" s="10" t="n"/>
    </row>
    <row r="69">
      <c r="A69" s="9">
        <f>IF(B69="","",CONCATENATE("SP-",TEXT(69-2,"000")))</f>
        <v/>
      </c>
      <c r="B69" s="10" t="n"/>
      <c r="C69" s="10" t="n"/>
      <c r="D69" s="10" t="n"/>
      <c r="E69" s="10" t="n"/>
      <c r="F69" s="10" t="n"/>
      <c r="G69" s="10" t="n"/>
      <c r="H69" s="10" t="n"/>
    </row>
    <row r="70">
      <c r="A70" s="9">
        <f>IF(B70="","",CONCATENATE("SP-",TEXT(70-2,"000")))</f>
        <v/>
      </c>
      <c r="B70" s="10" t="n"/>
      <c r="C70" s="10" t="n"/>
      <c r="D70" s="10" t="n"/>
      <c r="E70" s="10" t="n"/>
      <c r="F70" s="10" t="n"/>
      <c r="G70" s="10" t="n"/>
      <c r="H70" s="10" t="n"/>
    </row>
    <row r="71">
      <c r="A71" s="9">
        <f>IF(B71="","",CONCATENATE("SP-",TEXT(71-2,"000")))</f>
        <v/>
      </c>
      <c r="B71" s="10" t="n"/>
      <c r="C71" s="10" t="n"/>
      <c r="D71" s="10" t="n"/>
      <c r="E71" s="10" t="n"/>
      <c r="F71" s="10" t="n"/>
      <c r="G71" s="10" t="n"/>
      <c r="H71" s="10" t="n"/>
    </row>
    <row r="72">
      <c r="A72" s="9">
        <f>IF(B72="","",CONCATENATE("SP-",TEXT(72-2,"000")))</f>
        <v/>
      </c>
      <c r="B72" s="10" t="n"/>
      <c r="C72" s="10" t="n"/>
      <c r="D72" s="10" t="n"/>
      <c r="E72" s="10" t="n"/>
      <c r="F72" s="10" t="n"/>
      <c r="G72" s="10" t="n"/>
      <c r="H72" s="10" t="n"/>
    </row>
    <row r="73">
      <c r="A73" s="9">
        <f>IF(B73="","",CONCATENATE("SP-",TEXT(73-2,"000")))</f>
        <v/>
      </c>
      <c r="B73" s="10" t="n"/>
      <c r="C73" s="10" t="n"/>
      <c r="D73" s="10" t="n"/>
      <c r="E73" s="10" t="n"/>
      <c r="F73" s="10" t="n"/>
      <c r="G73" s="10" t="n"/>
      <c r="H73" s="10" t="n"/>
    </row>
    <row r="74">
      <c r="A74" s="9">
        <f>IF(B74="","",CONCATENATE("SP-",TEXT(74-2,"000")))</f>
        <v/>
      </c>
      <c r="B74" s="10" t="n"/>
      <c r="C74" s="10" t="n"/>
      <c r="D74" s="10" t="n"/>
      <c r="E74" s="10" t="n"/>
      <c r="F74" s="10" t="n"/>
      <c r="G74" s="10" t="n"/>
      <c r="H74" s="10" t="n"/>
    </row>
    <row r="75">
      <c r="A75" s="9">
        <f>IF(B75="","",CONCATENATE("SP-",TEXT(75-2,"000")))</f>
        <v/>
      </c>
      <c r="B75" s="10" t="n"/>
      <c r="C75" s="10" t="n"/>
      <c r="D75" s="10" t="n"/>
      <c r="E75" s="10" t="n"/>
      <c r="F75" s="10" t="n"/>
      <c r="G75" s="10" t="n"/>
      <c r="H75" s="10" t="n"/>
    </row>
    <row r="76">
      <c r="A76" s="9">
        <f>IF(B76="","",CONCATENATE("SP-",TEXT(76-2,"000")))</f>
        <v/>
      </c>
      <c r="B76" s="10" t="n"/>
      <c r="C76" s="10" t="n"/>
      <c r="D76" s="10" t="n"/>
      <c r="E76" s="10" t="n"/>
      <c r="F76" s="10" t="n"/>
      <c r="G76" s="10" t="n"/>
      <c r="H76" s="10" t="n"/>
    </row>
    <row r="77">
      <c r="A77" s="9">
        <f>IF(B77="","",CONCATENATE("SP-",TEXT(77-2,"000")))</f>
        <v/>
      </c>
      <c r="B77" s="10" t="n"/>
      <c r="C77" s="10" t="n"/>
      <c r="D77" s="10" t="n"/>
      <c r="E77" s="10" t="n"/>
      <c r="F77" s="10" t="n"/>
      <c r="G77" s="10" t="n"/>
      <c r="H77" s="10" t="n"/>
    </row>
    <row r="78">
      <c r="A78" s="9">
        <f>IF(B78="","",CONCATENATE("SP-",TEXT(78-2,"000")))</f>
        <v/>
      </c>
      <c r="B78" s="10" t="n"/>
      <c r="C78" s="10" t="n"/>
      <c r="D78" s="10" t="n"/>
      <c r="E78" s="10" t="n"/>
      <c r="F78" s="10" t="n"/>
      <c r="G78" s="10" t="n"/>
      <c r="H78" s="10" t="n"/>
    </row>
    <row r="79">
      <c r="A79" s="9">
        <f>IF(B79="","",CONCATENATE("SP-",TEXT(79-2,"000")))</f>
        <v/>
      </c>
      <c r="B79" s="10" t="n"/>
      <c r="C79" s="10" t="n"/>
      <c r="D79" s="10" t="n"/>
      <c r="E79" s="10" t="n"/>
      <c r="F79" s="10" t="n"/>
      <c r="G79" s="10" t="n"/>
      <c r="H79" s="10" t="n"/>
    </row>
    <row r="80">
      <c r="A80" s="9">
        <f>IF(B80="","",CONCATENATE("SP-",TEXT(80-2,"000")))</f>
        <v/>
      </c>
      <c r="B80" s="10" t="n"/>
      <c r="C80" s="10" t="n"/>
      <c r="D80" s="10" t="n"/>
      <c r="E80" s="10" t="n"/>
      <c r="F80" s="10" t="n"/>
      <c r="G80" s="10" t="n"/>
      <c r="H80" s="10" t="n"/>
    </row>
    <row r="81">
      <c r="A81" s="9">
        <f>IF(B81="","",CONCATENATE("SP-",TEXT(81-2,"000")))</f>
        <v/>
      </c>
      <c r="B81" s="10" t="n"/>
      <c r="C81" s="10" t="n"/>
      <c r="D81" s="10" t="n"/>
      <c r="E81" s="10" t="n"/>
      <c r="F81" s="10" t="n"/>
      <c r="G81" s="10" t="n"/>
      <c r="H81" s="10" t="n"/>
    </row>
    <row r="82">
      <c r="A82" s="9">
        <f>IF(B82="","",CONCATENATE("SP-",TEXT(82-2,"000")))</f>
        <v/>
      </c>
      <c r="B82" s="10" t="n"/>
      <c r="C82" s="10" t="n"/>
      <c r="D82" s="10" t="n"/>
      <c r="E82" s="10" t="n"/>
      <c r="F82" s="10" t="n"/>
      <c r="G82" s="10" t="n"/>
      <c r="H82" s="10" t="n"/>
    </row>
    <row r="83">
      <c r="A83" s="9">
        <f>IF(B83="","",CONCATENATE("SP-",TEXT(83-2,"000")))</f>
        <v/>
      </c>
      <c r="B83" s="10" t="n"/>
      <c r="C83" s="10" t="n"/>
      <c r="D83" s="10" t="n"/>
      <c r="E83" s="10" t="n"/>
      <c r="F83" s="10" t="n"/>
      <c r="G83" s="10" t="n"/>
      <c r="H83" s="10" t="n"/>
    </row>
    <row r="84">
      <c r="A84" s="9">
        <f>IF(B84="","",CONCATENATE("SP-",TEXT(84-2,"000")))</f>
        <v/>
      </c>
      <c r="B84" s="10" t="n"/>
      <c r="C84" s="10" t="n"/>
      <c r="D84" s="10" t="n"/>
      <c r="E84" s="10" t="n"/>
      <c r="F84" s="10" t="n"/>
      <c r="G84" s="10" t="n"/>
      <c r="H84" s="10" t="n"/>
    </row>
    <row r="85">
      <c r="A85" s="9">
        <f>IF(B85="","",CONCATENATE("SP-",TEXT(85-2,"000")))</f>
        <v/>
      </c>
      <c r="B85" s="10" t="n"/>
      <c r="C85" s="10" t="n"/>
      <c r="D85" s="10" t="n"/>
      <c r="E85" s="10" t="n"/>
      <c r="F85" s="10" t="n"/>
      <c r="G85" s="10" t="n"/>
      <c r="H85" s="10" t="n"/>
    </row>
    <row r="86">
      <c r="A86" s="9">
        <f>IF(B86="","",CONCATENATE("SP-",TEXT(86-2,"000")))</f>
        <v/>
      </c>
      <c r="B86" s="10" t="n"/>
      <c r="C86" s="10" t="n"/>
      <c r="D86" s="10" t="n"/>
      <c r="E86" s="10" t="n"/>
      <c r="F86" s="10" t="n"/>
      <c r="G86" s="10" t="n"/>
      <c r="H86" s="10" t="n"/>
    </row>
    <row r="87">
      <c r="A87" s="9">
        <f>IF(B87="","",CONCATENATE("SP-",TEXT(87-2,"000")))</f>
        <v/>
      </c>
      <c r="B87" s="10" t="n"/>
      <c r="C87" s="10" t="n"/>
      <c r="D87" s="10" t="n"/>
      <c r="E87" s="10" t="n"/>
      <c r="F87" s="10" t="n"/>
      <c r="G87" s="10" t="n"/>
      <c r="H87" s="10" t="n"/>
    </row>
    <row r="88">
      <c r="A88" s="9">
        <f>IF(B88="","",CONCATENATE("SP-",TEXT(88-2,"000")))</f>
        <v/>
      </c>
      <c r="B88" s="10" t="n"/>
      <c r="C88" s="10" t="n"/>
      <c r="D88" s="10" t="n"/>
      <c r="E88" s="10" t="n"/>
      <c r="F88" s="10" t="n"/>
      <c r="G88" s="10" t="n"/>
      <c r="H88" s="10" t="n"/>
    </row>
    <row r="89">
      <c r="A89" s="9">
        <f>IF(B89="","",CONCATENATE("SP-",TEXT(89-2,"000")))</f>
        <v/>
      </c>
      <c r="B89" s="10" t="n"/>
      <c r="C89" s="10" t="n"/>
      <c r="D89" s="10" t="n"/>
      <c r="E89" s="10" t="n"/>
      <c r="F89" s="10" t="n"/>
      <c r="G89" s="10" t="n"/>
      <c r="H89" s="10" t="n"/>
    </row>
    <row r="90">
      <c r="A90" s="9">
        <f>IF(B90="","",CONCATENATE("SP-",TEXT(90-2,"000")))</f>
        <v/>
      </c>
      <c r="B90" s="10" t="n"/>
      <c r="C90" s="10" t="n"/>
      <c r="D90" s="10" t="n"/>
      <c r="E90" s="10" t="n"/>
      <c r="F90" s="10" t="n"/>
      <c r="G90" s="10" t="n"/>
      <c r="H90" s="10" t="n"/>
    </row>
    <row r="91">
      <c r="A91" s="9">
        <f>IF(B91="","",CONCATENATE("SP-",TEXT(91-2,"000")))</f>
        <v/>
      </c>
      <c r="B91" s="10" t="n"/>
      <c r="C91" s="10" t="n"/>
      <c r="D91" s="10" t="n"/>
      <c r="E91" s="10" t="n"/>
      <c r="F91" s="10" t="n"/>
      <c r="G91" s="10" t="n"/>
      <c r="H91" s="10" t="n"/>
    </row>
    <row r="92">
      <c r="A92" s="9">
        <f>IF(B92="","",CONCATENATE("SP-",TEXT(92-2,"000")))</f>
        <v/>
      </c>
      <c r="B92" s="10" t="n"/>
      <c r="C92" s="10" t="n"/>
      <c r="D92" s="10" t="n"/>
      <c r="E92" s="10" t="n"/>
      <c r="F92" s="10" t="n"/>
      <c r="G92" s="10" t="n"/>
      <c r="H92" s="10" t="n"/>
    </row>
    <row r="93">
      <c r="A93" s="9">
        <f>IF(B93="","",CONCATENATE("SP-",TEXT(93-2,"000")))</f>
        <v/>
      </c>
      <c r="B93" s="10" t="n"/>
      <c r="C93" s="10" t="n"/>
      <c r="D93" s="10" t="n"/>
      <c r="E93" s="10" t="n"/>
      <c r="F93" s="10" t="n"/>
      <c r="G93" s="10" t="n"/>
      <c r="H93" s="10" t="n"/>
    </row>
    <row r="94">
      <c r="A94" s="9">
        <f>IF(B94="","",CONCATENATE("SP-",TEXT(94-2,"000")))</f>
        <v/>
      </c>
      <c r="B94" s="10" t="n"/>
      <c r="C94" s="10" t="n"/>
      <c r="D94" s="10" t="n"/>
      <c r="E94" s="10" t="n"/>
      <c r="F94" s="10" t="n"/>
      <c r="G94" s="10" t="n"/>
      <c r="H94" s="10" t="n"/>
    </row>
    <row r="95">
      <c r="A95" s="9">
        <f>IF(B95="","",CONCATENATE("SP-",TEXT(95-2,"000")))</f>
        <v/>
      </c>
      <c r="B95" s="10" t="n"/>
      <c r="C95" s="10" t="n"/>
      <c r="D95" s="10" t="n"/>
      <c r="E95" s="10" t="n"/>
      <c r="F95" s="10" t="n"/>
      <c r="G95" s="10" t="n"/>
      <c r="H95" s="10" t="n"/>
    </row>
    <row r="96">
      <c r="A96" s="9">
        <f>IF(B96="","",CONCATENATE("SP-",TEXT(96-2,"000")))</f>
        <v/>
      </c>
      <c r="B96" s="10" t="n"/>
      <c r="C96" s="10" t="n"/>
      <c r="D96" s="10" t="n"/>
      <c r="E96" s="10" t="n"/>
      <c r="F96" s="10" t="n"/>
      <c r="G96" s="10" t="n"/>
      <c r="H96" s="10" t="n"/>
    </row>
    <row r="97">
      <c r="A97" s="9">
        <f>IF(B97="","",CONCATENATE("SP-",TEXT(97-2,"000")))</f>
        <v/>
      </c>
      <c r="B97" s="10" t="n"/>
      <c r="C97" s="10" t="n"/>
      <c r="D97" s="10" t="n"/>
      <c r="E97" s="10" t="n"/>
      <c r="F97" s="10" t="n"/>
      <c r="G97" s="10" t="n"/>
      <c r="H97" s="10" t="n"/>
    </row>
    <row r="98">
      <c r="A98" s="9">
        <f>IF(B98="","",CONCATENATE("SP-",TEXT(98-2,"000")))</f>
        <v/>
      </c>
      <c r="B98" s="10" t="n"/>
      <c r="C98" s="10" t="n"/>
      <c r="D98" s="10" t="n"/>
      <c r="E98" s="10" t="n"/>
      <c r="F98" s="10" t="n"/>
      <c r="G98" s="10" t="n"/>
      <c r="H98" s="10" t="n"/>
    </row>
    <row r="99">
      <c r="A99" s="9">
        <f>IF(B99="","",CONCATENATE("SP-",TEXT(99-2,"000")))</f>
        <v/>
      </c>
      <c r="B99" s="10" t="n"/>
      <c r="C99" s="10" t="n"/>
      <c r="D99" s="10" t="n"/>
      <c r="E99" s="10" t="n"/>
      <c r="F99" s="10" t="n"/>
      <c r="G99" s="10" t="n"/>
      <c r="H99" s="10" t="n"/>
    </row>
    <row r="100">
      <c r="A100" s="9">
        <f>IF(B100="","",CONCATENATE("SP-",TEXT(100-2,"000")))</f>
        <v/>
      </c>
      <c r="B100" s="10" t="n"/>
      <c r="C100" s="10" t="n"/>
      <c r="D100" s="10" t="n"/>
      <c r="E100" s="10" t="n"/>
      <c r="F100" s="10" t="n"/>
      <c r="G100" s="10" t="n"/>
      <c r="H100" s="10" t="n"/>
    </row>
    <row r="101">
      <c r="A101" s="9">
        <f>IF(B101="","",CONCATENATE("SP-",TEXT(101-2,"000")))</f>
        <v/>
      </c>
      <c r="B101" s="10" t="n"/>
      <c r="C101" s="10" t="n"/>
      <c r="D101" s="10" t="n"/>
      <c r="E101" s="10" t="n"/>
      <c r="F101" s="10" t="n"/>
      <c r="G101" s="10" t="n"/>
      <c r="H101" s="10" t="n"/>
    </row>
    <row r="102">
      <c r="A102" s="9">
        <f>IF(B102="","",CONCATENATE("SP-",TEXT(102-2,"000")))</f>
        <v/>
      </c>
      <c r="B102" s="10" t="n"/>
      <c r="C102" s="10" t="n"/>
      <c r="D102" s="10" t="n"/>
      <c r="E102" s="10" t="n"/>
      <c r="F102" s="10" t="n"/>
      <c r="G102" s="10" t="n"/>
      <c r="H102" s="10" t="n"/>
    </row>
    <row r="103">
      <c r="A103" s="9">
        <f>IF(B103="","",CONCATENATE("SP-",TEXT(103-2,"000")))</f>
        <v/>
      </c>
      <c r="B103" s="10" t="n"/>
      <c r="C103" s="10" t="n"/>
      <c r="D103" s="10" t="n"/>
      <c r="E103" s="10" t="n"/>
      <c r="F103" s="10" t="n"/>
      <c r="G103" s="10" t="n"/>
      <c r="H103" s="10" t="n"/>
    </row>
    <row r="104">
      <c r="A104" s="9">
        <f>IF(B104="","",CONCATENATE("SP-",TEXT(104-2,"000")))</f>
        <v/>
      </c>
      <c r="B104" s="10" t="n"/>
      <c r="C104" s="10" t="n"/>
      <c r="D104" s="10" t="n"/>
      <c r="E104" s="10" t="n"/>
      <c r="F104" s="10" t="n"/>
      <c r="G104" s="10" t="n"/>
      <c r="H104" s="10" t="n"/>
    </row>
    <row r="105">
      <c r="A105" s="9">
        <f>IF(B105="","",CONCATENATE("SP-",TEXT(105-2,"000")))</f>
        <v/>
      </c>
      <c r="B105" s="10" t="n"/>
      <c r="C105" s="10" t="n"/>
      <c r="D105" s="10" t="n"/>
      <c r="E105" s="10" t="n"/>
      <c r="F105" s="10" t="n"/>
      <c r="G105" s="10" t="n"/>
      <c r="H105" s="10" t="n"/>
    </row>
    <row r="106">
      <c r="A106" s="9">
        <f>IF(B106="","",CONCATENATE("SP-",TEXT(106-2,"000")))</f>
        <v/>
      </c>
      <c r="B106" s="10" t="n"/>
      <c r="C106" s="10" t="n"/>
      <c r="D106" s="10" t="n"/>
      <c r="E106" s="10" t="n"/>
      <c r="F106" s="10" t="n"/>
      <c r="G106" s="10" t="n"/>
      <c r="H106" s="10" t="n"/>
    </row>
    <row r="107">
      <c r="A107" s="9">
        <f>IF(B107="","",CONCATENATE("SP-",TEXT(107-2,"000")))</f>
        <v/>
      </c>
      <c r="B107" s="10" t="n"/>
      <c r="C107" s="10" t="n"/>
      <c r="D107" s="10" t="n"/>
      <c r="E107" s="10" t="n"/>
      <c r="F107" s="10" t="n"/>
      <c r="G107" s="10" t="n"/>
      <c r="H107" s="10" t="n"/>
    </row>
    <row r="108">
      <c r="A108" s="9">
        <f>IF(B108="","",CONCATENATE("SP-",TEXT(108-2,"000")))</f>
        <v/>
      </c>
      <c r="B108" s="10" t="n"/>
      <c r="C108" s="10" t="n"/>
      <c r="D108" s="10" t="n"/>
      <c r="E108" s="10" t="n"/>
      <c r="F108" s="10" t="n"/>
      <c r="G108" s="10" t="n"/>
      <c r="H108" s="10" t="n"/>
    </row>
    <row r="109">
      <c r="A109" s="9">
        <f>IF(B109="","",CONCATENATE("SP-",TEXT(109-2,"000")))</f>
        <v/>
      </c>
      <c r="B109" s="10" t="n"/>
      <c r="C109" s="10" t="n"/>
      <c r="D109" s="10" t="n"/>
      <c r="E109" s="10" t="n"/>
      <c r="F109" s="10" t="n"/>
      <c r="G109" s="10" t="n"/>
      <c r="H109" s="10" t="n"/>
    </row>
    <row r="110">
      <c r="A110" s="9">
        <f>IF(B110="","",CONCATENATE("SP-",TEXT(110-2,"000")))</f>
        <v/>
      </c>
      <c r="B110" s="10" t="n"/>
      <c r="C110" s="10" t="n"/>
      <c r="D110" s="10" t="n"/>
      <c r="E110" s="10" t="n"/>
      <c r="F110" s="10" t="n"/>
      <c r="G110" s="10" t="n"/>
      <c r="H110" s="10" t="n"/>
    </row>
    <row r="111">
      <c r="A111" s="9">
        <f>IF(B111="","",CONCATENATE("SP-",TEXT(111-2,"000")))</f>
        <v/>
      </c>
      <c r="B111" s="10" t="n"/>
      <c r="C111" s="10" t="n"/>
      <c r="D111" s="10" t="n"/>
      <c r="E111" s="10" t="n"/>
      <c r="F111" s="10" t="n"/>
      <c r="G111" s="10" t="n"/>
      <c r="H111" s="10" t="n"/>
    </row>
    <row r="112">
      <c r="A112" s="9">
        <f>IF(B112="","",CONCATENATE("SP-",TEXT(112-2,"000")))</f>
        <v/>
      </c>
      <c r="B112" s="10" t="n"/>
      <c r="C112" s="10" t="n"/>
      <c r="D112" s="10" t="n"/>
      <c r="E112" s="10" t="n"/>
      <c r="F112" s="10" t="n"/>
      <c r="G112" s="10" t="n"/>
      <c r="H112" s="10" t="n"/>
    </row>
    <row r="113">
      <c r="A113" s="9">
        <f>IF(B113="","",CONCATENATE("SP-",TEXT(113-2,"000")))</f>
        <v/>
      </c>
      <c r="B113" s="10" t="n"/>
      <c r="C113" s="10" t="n"/>
      <c r="D113" s="10" t="n"/>
      <c r="E113" s="10" t="n"/>
      <c r="F113" s="10" t="n"/>
      <c r="G113" s="10" t="n"/>
      <c r="H113" s="10" t="n"/>
    </row>
    <row r="114">
      <c r="A114" s="9">
        <f>IF(B114="","",CONCATENATE("SP-",TEXT(114-2,"000")))</f>
        <v/>
      </c>
      <c r="B114" s="10" t="n"/>
      <c r="C114" s="10" t="n"/>
      <c r="D114" s="10" t="n"/>
      <c r="E114" s="10" t="n"/>
      <c r="F114" s="10" t="n"/>
      <c r="G114" s="10" t="n"/>
      <c r="H114" s="10" t="n"/>
    </row>
    <row r="115">
      <c r="A115" s="9">
        <f>IF(B115="","",CONCATENATE("SP-",TEXT(115-2,"000")))</f>
        <v/>
      </c>
      <c r="B115" s="10" t="n"/>
      <c r="C115" s="10" t="n"/>
      <c r="D115" s="10" t="n"/>
      <c r="E115" s="10" t="n"/>
      <c r="F115" s="10" t="n"/>
      <c r="G115" s="10" t="n"/>
      <c r="H115" s="10" t="n"/>
    </row>
    <row r="116">
      <c r="A116" s="9">
        <f>IF(B116="","",CONCATENATE("SP-",TEXT(116-2,"000")))</f>
        <v/>
      </c>
      <c r="B116" s="10" t="n"/>
      <c r="C116" s="10" t="n"/>
      <c r="D116" s="10" t="n"/>
      <c r="E116" s="10" t="n"/>
      <c r="F116" s="10" t="n"/>
      <c r="G116" s="10" t="n"/>
      <c r="H116" s="10" t="n"/>
    </row>
    <row r="117">
      <c r="A117" s="9">
        <f>IF(B117="","",CONCATENATE("SP-",TEXT(117-2,"000")))</f>
        <v/>
      </c>
      <c r="B117" s="10" t="n"/>
      <c r="C117" s="10" t="n"/>
      <c r="D117" s="10" t="n"/>
      <c r="E117" s="10" t="n"/>
      <c r="F117" s="10" t="n"/>
      <c r="G117" s="10" t="n"/>
      <c r="H117" s="10" t="n"/>
    </row>
    <row r="118">
      <c r="A118" s="9">
        <f>IF(B118="","",CONCATENATE("SP-",TEXT(118-2,"000")))</f>
        <v/>
      </c>
      <c r="B118" s="10" t="n"/>
      <c r="C118" s="10" t="n"/>
      <c r="D118" s="10" t="n"/>
      <c r="E118" s="10" t="n"/>
      <c r="F118" s="10" t="n"/>
      <c r="G118" s="10" t="n"/>
      <c r="H118" s="10" t="n"/>
    </row>
    <row r="119">
      <c r="A119" s="9">
        <f>IF(B119="","",CONCATENATE("SP-",TEXT(119-2,"000")))</f>
        <v/>
      </c>
      <c r="B119" s="10" t="n"/>
      <c r="C119" s="10" t="n"/>
      <c r="D119" s="10" t="n"/>
      <c r="E119" s="10" t="n"/>
      <c r="F119" s="10" t="n"/>
      <c r="G119" s="10" t="n"/>
      <c r="H119" s="10" t="n"/>
    </row>
    <row r="120">
      <c r="A120" s="9">
        <f>IF(B120="","",CONCATENATE("SP-",TEXT(120-2,"000")))</f>
        <v/>
      </c>
      <c r="B120" s="10" t="n"/>
      <c r="C120" s="10" t="n"/>
      <c r="D120" s="10" t="n"/>
      <c r="E120" s="10" t="n"/>
      <c r="F120" s="10" t="n"/>
      <c r="G120" s="10" t="n"/>
      <c r="H120" s="10" t="n"/>
    </row>
    <row r="121">
      <c r="A121" s="9">
        <f>IF(B121="","",CONCATENATE("SP-",TEXT(121-2,"000")))</f>
        <v/>
      </c>
      <c r="B121" s="10" t="n"/>
      <c r="C121" s="10" t="n"/>
      <c r="D121" s="10" t="n"/>
      <c r="E121" s="10" t="n"/>
      <c r="F121" s="10" t="n"/>
      <c r="G121" s="10" t="n"/>
      <c r="H121" s="10" t="n"/>
    </row>
    <row r="122">
      <c r="A122" s="9">
        <f>IF(B122="","",CONCATENATE("SP-",TEXT(122-2,"000")))</f>
        <v/>
      </c>
      <c r="B122" s="10" t="n"/>
      <c r="C122" s="10" t="n"/>
      <c r="D122" s="10" t="n"/>
      <c r="E122" s="10" t="n"/>
      <c r="F122" s="10" t="n"/>
      <c r="G122" s="10" t="n"/>
      <c r="H122" s="10" t="n"/>
    </row>
    <row r="123">
      <c r="A123" s="9">
        <f>IF(B123="","",CONCATENATE("SP-",TEXT(123-2,"000")))</f>
        <v/>
      </c>
      <c r="B123" s="10" t="n"/>
      <c r="C123" s="10" t="n"/>
      <c r="D123" s="10" t="n"/>
      <c r="E123" s="10" t="n"/>
      <c r="F123" s="10" t="n"/>
      <c r="G123" s="10" t="n"/>
      <c r="H123" s="10" t="n"/>
    </row>
    <row r="124">
      <c r="A124" s="9">
        <f>IF(B124="","",CONCATENATE("SP-",TEXT(124-2,"000")))</f>
        <v/>
      </c>
      <c r="B124" s="10" t="n"/>
      <c r="C124" s="10" t="n"/>
      <c r="D124" s="10" t="n"/>
      <c r="E124" s="10" t="n"/>
      <c r="F124" s="10" t="n"/>
      <c r="G124" s="10" t="n"/>
      <c r="H124" s="10" t="n"/>
    </row>
    <row r="125">
      <c r="A125" s="9">
        <f>IF(B125="","",CONCATENATE("SP-",TEXT(125-2,"000")))</f>
        <v/>
      </c>
      <c r="B125" s="10" t="n"/>
      <c r="C125" s="10" t="n"/>
      <c r="D125" s="10" t="n"/>
      <c r="E125" s="10" t="n"/>
      <c r="F125" s="10" t="n"/>
      <c r="G125" s="10" t="n"/>
      <c r="H125" s="10" t="n"/>
    </row>
    <row r="126">
      <c r="A126" s="9">
        <f>IF(B126="","",CONCATENATE("SP-",TEXT(126-2,"000")))</f>
        <v/>
      </c>
      <c r="B126" s="10" t="n"/>
      <c r="C126" s="10" t="n"/>
      <c r="D126" s="10" t="n"/>
      <c r="E126" s="10" t="n"/>
      <c r="F126" s="10" t="n"/>
      <c r="G126" s="10" t="n"/>
      <c r="H126" s="10" t="n"/>
    </row>
    <row r="127">
      <c r="A127" s="9">
        <f>IF(B127="","",CONCATENATE("SP-",TEXT(127-2,"000")))</f>
        <v/>
      </c>
      <c r="B127" s="10" t="n"/>
      <c r="C127" s="10" t="n"/>
      <c r="D127" s="10" t="n"/>
      <c r="E127" s="10" t="n"/>
      <c r="F127" s="10" t="n"/>
      <c r="G127" s="10" t="n"/>
      <c r="H127" s="10" t="n"/>
    </row>
    <row r="128">
      <c r="A128" s="9">
        <f>IF(B128="","",CONCATENATE("SP-",TEXT(128-2,"000")))</f>
        <v/>
      </c>
      <c r="B128" s="10" t="n"/>
      <c r="C128" s="10" t="n"/>
      <c r="D128" s="10" t="n"/>
      <c r="E128" s="10" t="n"/>
      <c r="F128" s="10" t="n"/>
      <c r="G128" s="10" t="n"/>
      <c r="H128" s="10" t="n"/>
    </row>
    <row r="129">
      <c r="A129" s="9">
        <f>IF(B129="","",CONCATENATE("SP-",TEXT(129-2,"000")))</f>
        <v/>
      </c>
      <c r="B129" s="10" t="n"/>
      <c r="C129" s="10" t="n"/>
      <c r="D129" s="10" t="n"/>
      <c r="E129" s="10" t="n"/>
      <c r="F129" s="10" t="n"/>
      <c r="G129" s="10" t="n"/>
      <c r="H129" s="10" t="n"/>
    </row>
    <row r="130">
      <c r="A130" s="9">
        <f>IF(B130="","",CONCATENATE("SP-",TEXT(130-2,"000")))</f>
        <v/>
      </c>
      <c r="B130" s="10" t="n"/>
      <c r="C130" s="10" t="n"/>
      <c r="D130" s="10" t="n"/>
      <c r="E130" s="10" t="n"/>
      <c r="F130" s="10" t="n"/>
      <c r="G130" s="10" t="n"/>
      <c r="H130" s="10" t="n"/>
    </row>
    <row r="131">
      <c r="A131" s="9">
        <f>IF(B131="","",CONCATENATE("SP-",TEXT(131-2,"000")))</f>
        <v/>
      </c>
      <c r="B131" s="10" t="n"/>
      <c r="C131" s="10" t="n"/>
      <c r="D131" s="10" t="n"/>
      <c r="E131" s="10" t="n"/>
      <c r="F131" s="10" t="n"/>
      <c r="G131" s="10" t="n"/>
      <c r="H131" s="10" t="n"/>
    </row>
    <row r="132">
      <c r="A132" s="9">
        <f>IF(B132="","",CONCATENATE("SP-",TEXT(132-2,"000")))</f>
        <v/>
      </c>
      <c r="B132" s="10" t="n"/>
      <c r="C132" s="10" t="n"/>
      <c r="D132" s="10" t="n"/>
      <c r="E132" s="10" t="n"/>
      <c r="F132" s="10" t="n"/>
      <c r="G132" s="10" t="n"/>
      <c r="H132" s="10" t="n"/>
    </row>
    <row r="133">
      <c r="A133" s="9">
        <f>IF(B133="","",CONCATENATE("SP-",TEXT(133-2,"000")))</f>
        <v/>
      </c>
      <c r="B133" s="10" t="n"/>
      <c r="C133" s="10" t="n"/>
      <c r="D133" s="10" t="n"/>
      <c r="E133" s="10" t="n"/>
      <c r="F133" s="10" t="n"/>
      <c r="G133" s="10" t="n"/>
      <c r="H133" s="10" t="n"/>
    </row>
    <row r="134">
      <c r="A134" s="9">
        <f>IF(B134="","",CONCATENATE("SP-",TEXT(134-2,"000")))</f>
        <v/>
      </c>
      <c r="B134" s="10" t="n"/>
      <c r="C134" s="10" t="n"/>
      <c r="D134" s="10" t="n"/>
      <c r="E134" s="10" t="n"/>
      <c r="F134" s="10" t="n"/>
      <c r="G134" s="10" t="n"/>
      <c r="H134" s="10" t="n"/>
    </row>
    <row r="135">
      <c r="A135" s="9">
        <f>IF(B135="","",CONCATENATE("SP-",TEXT(135-2,"000")))</f>
        <v/>
      </c>
      <c r="B135" s="10" t="n"/>
      <c r="C135" s="10" t="n"/>
      <c r="D135" s="10" t="n"/>
      <c r="E135" s="10" t="n"/>
      <c r="F135" s="10" t="n"/>
      <c r="G135" s="10" t="n"/>
      <c r="H135" s="10" t="n"/>
    </row>
    <row r="136">
      <c r="A136" s="9">
        <f>IF(B136="","",CONCATENATE("SP-",TEXT(136-2,"000")))</f>
        <v/>
      </c>
      <c r="B136" s="10" t="n"/>
      <c r="C136" s="10" t="n"/>
      <c r="D136" s="10" t="n"/>
      <c r="E136" s="10" t="n"/>
      <c r="F136" s="10" t="n"/>
      <c r="G136" s="10" t="n"/>
      <c r="H136" s="10" t="n"/>
    </row>
    <row r="137">
      <c r="A137" s="9">
        <f>IF(B137="","",CONCATENATE("SP-",TEXT(137-2,"000")))</f>
        <v/>
      </c>
      <c r="B137" s="10" t="n"/>
      <c r="C137" s="10" t="n"/>
      <c r="D137" s="10" t="n"/>
      <c r="E137" s="10" t="n"/>
      <c r="F137" s="10" t="n"/>
      <c r="G137" s="10" t="n"/>
      <c r="H137" s="10" t="n"/>
    </row>
    <row r="138">
      <c r="A138" s="9">
        <f>IF(B138="","",CONCATENATE("SP-",TEXT(138-2,"000")))</f>
        <v/>
      </c>
      <c r="B138" s="10" t="n"/>
      <c r="C138" s="10" t="n"/>
      <c r="D138" s="10" t="n"/>
      <c r="E138" s="10" t="n"/>
      <c r="F138" s="10" t="n"/>
      <c r="G138" s="10" t="n"/>
      <c r="H138" s="10" t="n"/>
    </row>
    <row r="139">
      <c r="A139" s="9">
        <f>IF(B139="","",CONCATENATE("SP-",TEXT(139-2,"000")))</f>
        <v/>
      </c>
      <c r="B139" s="10" t="n"/>
      <c r="C139" s="10" t="n"/>
      <c r="D139" s="10" t="n"/>
      <c r="E139" s="10" t="n"/>
      <c r="F139" s="10" t="n"/>
      <c r="G139" s="10" t="n"/>
      <c r="H139" s="10" t="n"/>
    </row>
    <row r="140">
      <c r="A140" s="9">
        <f>IF(B140="","",CONCATENATE("SP-",TEXT(140-2,"000")))</f>
        <v/>
      </c>
      <c r="B140" s="10" t="n"/>
      <c r="C140" s="10" t="n"/>
      <c r="D140" s="10" t="n"/>
      <c r="E140" s="10" t="n"/>
      <c r="F140" s="10" t="n"/>
      <c r="G140" s="10" t="n"/>
      <c r="H140" s="10" t="n"/>
    </row>
    <row r="141">
      <c r="A141" s="9">
        <f>IF(B141="","",CONCATENATE("SP-",TEXT(141-2,"000")))</f>
        <v/>
      </c>
      <c r="B141" s="10" t="n"/>
      <c r="C141" s="10" t="n"/>
      <c r="D141" s="10" t="n"/>
      <c r="E141" s="10" t="n"/>
      <c r="F141" s="10" t="n"/>
      <c r="G141" s="10" t="n"/>
      <c r="H141" s="10" t="n"/>
    </row>
    <row r="142">
      <c r="A142" s="9">
        <f>IF(B142="","",CONCATENATE("SP-",TEXT(142-2,"000")))</f>
        <v/>
      </c>
      <c r="B142" s="10" t="n"/>
      <c r="C142" s="10" t="n"/>
      <c r="D142" s="10" t="n"/>
      <c r="E142" s="10" t="n"/>
      <c r="F142" s="10" t="n"/>
      <c r="G142" s="10" t="n"/>
      <c r="H142" s="10" t="n"/>
    </row>
    <row r="143">
      <c r="A143" s="9">
        <f>IF(B143="","",CONCATENATE("SP-",TEXT(143-2,"000")))</f>
        <v/>
      </c>
      <c r="B143" s="10" t="n"/>
      <c r="C143" s="10" t="n"/>
      <c r="D143" s="10" t="n"/>
      <c r="E143" s="10" t="n"/>
      <c r="F143" s="10" t="n"/>
      <c r="G143" s="10" t="n"/>
      <c r="H143" s="10" t="n"/>
    </row>
    <row r="144">
      <c r="A144" s="9">
        <f>IF(B144="","",CONCATENATE("SP-",TEXT(144-2,"000")))</f>
        <v/>
      </c>
      <c r="B144" s="10" t="n"/>
      <c r="C144" s="10" t="n"/>
      <c r="D144" s="10" t="n"/>
      <c r="E144" s="10" t="n"/>
      <c r="F144" s="10" t="n"/>
      <c r="G144" s="10" t="n"/>
      <c r="H144" s="10" t="n"/>
    </row>
    <row r="145">
      <c r="A145" s="9">
        <f>IF(B145="","",CONCATENATE("SP-",TEXT(145-2,"000")))</f>
        <v/>
      </c>
      <c r="B145" s="10" t="n"/>
      <c r="C145" s="10" t="n"/>
      <c r="D145" s="10" t="n"/>
      <c r="E145" s="10" t="n"/>
      <c r="F145" s="10" t="n"/>
      <c r="G145" s="10" t="n"/>
      <c r="H145" s="10" t="n"/>
    </row>
    <row r="146">
      <c r="A146" s="9">
        <f>IF(B146="","",CONCATENATE("SP-",TEXT(146-2,"000")))</f>
        <v/>
      </c>
      <c r="B146" s="10" t="n"/>
      <c r="C146" s="10" t="n"/>
      <c r="D146" s="10" t="n"/>
      <c r="E146" s="10" t="n"/>
      <c r="F146" s="10" t="n"/>
      <c r="G146" s="10" t="n"/>
      <c r="H146" s="10" t="n"/>
    </row>
    <row r="147">
      <c r="A147" s="9">
        <f>IF(B147="","",CONCATENATE("SP-",TEXT(147-2,"000")))</f>
        <v/>
      </c>
      <c r="B147" s="10" t="n"/>
      <c r="C147" s="10" t="n"/>
      <c r="D147" s="10" t="n"/>
      <c r="E147" s="10" t="n"/>
      <c r="F147" s="10" t="n"/>
      <c r="G147" s="10" t="n"/>
      <c r="H147" s="10" t="n"/>
    </row>
    <row r="148">
      <c r="A148" s="9">
        <f>IF(B148="","",CONCATENATE("SP-",TEXT(148-2,"000")))</f>
        <v/>
      </c>
      <c r="B148" s="10" t="n"/>
      <c r="C148" s="10" t="n"/>
      <c r="D148" s="10" t="n"/>
      <c r="E148" s="10" t="n"/>
      <c r="F148" s="10" t="n"/>
      <c r="G148" s="10" t="n"/>
      <c r="H148" s="10" t="n"/>
    </row>
    <row r="149">
      <c r="A149" s="9">
        <f>IF(B149="","",CONCATENATE("SP-",TEXT(149-2,"000")))</f>
        <v/>
      </c>
      <c r="B149" s="10" t="n"/>
      <c r="C149" s="10" t="n"/>
      <c r="D149" s="10" t="n"/>
      <c r="E149" s="10" t="n"/>
      <c r="F149" s="10" t="n"/>
      <c r="G149" s="10" t="n"/>
      <c r="H149" s="10" t="n"/>
    </row>
    <row r="150">
      <c r="A150" s="9">
        <f>IF(B150="","",CONCATENATE("SP-",TEXT(150-2,"000")))</f>
        <v/>
      </c>
      <c r="B150" s="10" t="n"/>
      <c r="C150" s="10" t="n"/>
      <c r="D150" s="10" t="n"/>
      <c r="E150" s="10" t="n"/>
      <c r="F150" s="10" t="n"/>
      <c r="G150" s="10" t="n"/>
      <c r="H150" s="10" t="n"/>
    </row>
    <row r="151">
      <c r="A151" s="9">
        <f>IF(B151="","",CONCATENATE("SP-",TEXT(151-2,"000")))</f>
        <v/>
      </c>
      <c r="B151" s="10" t="n"/>
      <c r="C151" s="10" t="n"/>
      <c r="D151" s="10" t="n"/>
      <c r="E151" s="10" t="n"/>
      <c r="F151" s="10" t="n"/>
      <c r="G151" s="10" t="n"/>
      <c r="H151" s="10" t="n"/>
    </row>
    <row r="152">
      <c r="A152" s="9">
        <f>IF(B152="","",CONCATENATE("SP-",TEXT(152-2,"000")))</f>
        <v/>
      </c>
      <c r="B152" s="10" t="n"/>
      <c r="C152" s="10" t="n"/>
      <c r="D152" s="10" t="n"/>
      <c r="E152" s="10" t="n"/>
      <c r="F152" s="10" t="n"/>
      <c r="G152" s="10" t="n"/>
      <c r="H152" s="10" t="n"/>
    </row>
    <row r="153">
      <c r="A153" s="9">
        <f>IF(B153="","",CONCATENATE("SP-",TEXT(153-2,"000")))</f>
        <v/>
      </c>
      <c r="B153" s="10" t="n"/>
      <c r="C153" s="10" t="n"/>
      <c r="D153" s="10" t="n"/>
      <c r="E153" s="10" t="n"/>
      <c r="F153" s="10" t="n"/>
      <c r="G153" s="10" t="n"/>
      <c r="H153" s="10" t="n"/>
    </row>
    <row r="154">
      <c r="A154" s="9">
        <f>IF(B154="","",CONCATENATE("SP-",TEXT(154-2,"000")))</f>
        <v/>
      </c>
      <c r="B154" s="10" t="n"/>
      <c r="C154" s="10" t="n"/>
      <c r="D154" s="10" t="n"/>
      <c r="E154" s="10" t="n"/>
      <c r="F154" s="10" t="n"/>
      <c r="G154" s="10" t="n"/>
      <c r="H154" s="10" t="n"/>
    </row>
    <row r="155">
      <c r="A155" s="9">
        <f>IF(B155="","",CONCATENATE("SP-",TEXT(155-2,"000")))</f>
        <v/>
      </c>
      <c r="B155" s="10" t="n"/>
      <c r="C155" s="10" t="n"/>
      <c r="D155" s="10" t="n"/>
      <c r="E155" s="10" t="n"/>
      <c r="F155" s="10" t="n"/>
      <c r="G155" s="10" t="n"/>
      <c r="H155" s="10" t="n"/>
    </row>
    <row r="156">
      <c r="A156" s="9">
        <f>IF(B156="","",CONCATENATE("SP-",TEXT(156-2,"000")))</f>
        <v/>
      </c>
      <c r="B156" s="10" t="n"/>
      <c r="C156" s="10" t="n"/>
      <c r="D156" s="10" t="n"/>
      <c r="E156" s="10" t="n"/>
      <c r="F156" s="10" t="n"/>
      <c r="G156" s="10" t="n"/>
      <c r="H156" s="10" t="n"/>
    </row>
    <row r="157">
      <c r="A157" s="9">
        <f>IF(B157="","",CONCATENATE("SP-",TEXT(157-2,"000")))</f>
        <v/>
      </c>
      <c r="B157" s="10" t="n"/>
      <c r="C157" s="10" t="n"/>
      <c r="D157" s="10" t="n"/>
      <c r="E157" s="10" t="n"/>
      <c r="F157" s="10" t="n"/>
      <c r="G157" s="10" t="n"/>
      <c r="H157" s="10" t="n"/>
    </row>
    <row r="158">
      <c r="A158" s="9">
        <f>IF(B158="","",CONCATENATE("SP-",TEXT(158-2,"000")))</f>
        <v/>
      </c>
      <c r="B158" s="10" t="n"/>
      <c r="C158" s="10" t="n"/>
      <c r="D158" s="10" t="n"/>
      <c r="E158" s="10" t="n"/>
      <c r="F158" s="10" t="n"/>
      <c r="G158" s="10" t="n"/>
      <c r="H158" s="10" t="n"/>
    </row>
    <row r="159">
      <c r="A159" s="9">
        <f>IF(B159="","",CONCATENATE("SP-",TEXT(159-2,"000")))</f>
        <v/>
      </c>
      <c r="B159" s="10" t="n"/>
      <c r="C159" s="10" t="n"/>
      <c r="D159" s="10" t="n"/>
      <c r="E159" s="10" t="n"/>
      <c r="F159" s="10" t="n"/>
      <c r="G159" s="10" t="n"/>
      <c r="H159" s="10" t="n"/>
    </row>
    <row r="160">
      <c r="A160" s="9">
        <f>IF(B160="","",CONCATENATE("SP-",TEXT(160-2,"000")))</f>
        <v/>
      </c>
      <c r="B160" s="10" t="n"/>
      <c r="C160" s="10" t="n"/>
      <c r="D160" s="10" t="n"/>
      <c r="E160" s="10" t="n"/>
      <c r="F160" s="10" t="n"/>
      <c r="G160" s="10" t="n"/>
      <c r="H160" s="10" t="n"/>
    </row>
    <row r="161">
      <c r="A161" s="9">
        <f>IF(B161="","",CONCATENATE("SP-",TEXT(161-2,"000")))</f>
        <v/>
      </c>
      <c r="B161" s="10" t="n"/>
      <c r="C161" s="10" t="n"/>
      <c r="D161" s="10" t="n"/>
      <c r="E161" s="10" t="n"/>
      <c r="F161" s="10" t="n"/>
      <c r="G161" s="10" t="n"/>
      <c r="H161" s="10" t="n"/>
    </row>
    <row r="162">
      <c r="A162" s="9">
        <f>IF(B162="","",CONCATENATE("SP-",TEXT(162-2,"000")))</f>
        <v/>
      </c>
      <c r="B162" s="10" t="n"/>
      <c r="C162" s="10" t="n"/>
      <c r="D162" s="10" t="n"/>
      <c r="E162" s="10" t="n"/>
      <c r="F162" s="10" t="n"/>
      <c r="G162" s="10" t="n"/>
      <c r="H162" s="10" t="n"/>
    </row>
    <row r="163">
      <c r="A163" s="9">
        <f>IF(B163="","",CONCATENATE("SP-",TEXT(163-2,"000")))</f>
        <v/>
      </c>
      <c r="B163" s="10" t="n"/>
      <c r="C163" s="10" t="n"/>
      <c r="D163" s="10" t="n"/>
      <c r="E163" s="10" t="n"/>
      <c r="F163" s="10" t="n"/>
      <c r="G163" s="10" t="n"/>
      <c r="H163" s="10" t="n"/>
    </row>
    <row r="164">
      <c r="A164" s="9">
        <f>IF(B164="","",CONCATENATE("SP-",TEXT(164-2,"000")))</f>
        <v/>
      </c>
      <c r="B164" s="10" t="n"/>
      <c r="C164" s="10" t="n"/>
      <c r="D164" s="10" t="n"/>
      <c r="E164" s="10" t="n"/>
      <c r="F164" s="10" t="n"/>
      <c r="G164" s="10" t="n"/>
      <c r="H164" s="10" t="n"/>
    </row>
    <row r="165">
      <c r="A165" s="9">
        <f>IF(B165="","",CONCATENATE("SP-",TEXT(165-2,"000")))</f>
        <v/>
      </c>
      <c r="B165" s="10" t="n"/>
      <c r="C165" s="10" t="n"/>
      <c r="D165" s="10" t="n"/>
      <c r="E165" s="10" t="n"/>
      <c r="F165" s="10" t="n"/>
      <c r="G165" s="10" t="n"/>
      <c r="H165" s="10" t="n"/>
    </row>
    <row r="166">
      <c r="A166" s="9">
        <f>IF(B166="","",CONCATENATE("SP-",TEXT(166-2,"000")))</f>
        <v/>
      </c>
      <c r="B166" s="10" t="n"/>
      <c r="C166" s="10" t="n"/>
      <c r="D166" s="10" t="n"/>
      <c r="E166" s="10" t="n"/>
      <c r="F166" s="10" t="n"/>
      <c r="G166" s="10" t="n"/>
      <c r="H166" s="10" t="n"/>
    </row>
    <row r="167">
      <c r="A167" s="9">
        <f>IF(B167="","",CONCATENATE("SP-",TEXT(167-2,"000")))</f>
        <v/>
      </c>
      <c r="B167" s="10" t="n"/>
      <c r="C167" s="10" t="n"/>
      <c r="D167" s="10" t="n"/>
      <c r="E167" s="10" t="n"/>
      <c r="F167" s="10" t="n"/>
      <c r="G167" s="10" t="n"/>
      <c r="H167" s="10" t="n"/>
    </row>
    <row r="168">
      <c r="A168" s="9">
        <f>IF(B168="","",CONCATENATE("SP-",TEXT(168-2,"000")))</f>
        <v/>
      </c>
      <c r="B168" s="10" t="n"/>
      <c r="C168" s="10" t="n"/>
      <c r="D168" s="10" t="n"/>
      <c r="E168" s="10" t="n"/>
      <c r="F168" s="10" t="n"/>
      <c r="G168" s="10" t="n"/>
      <c r="H168" s="10" t="n"/>
    </row>
    <row r="169">
      <c r="A169" s="9">
        <f>IF(B169="","",CONCATENATE("SP-",TEXT(169-2,"000")))</f>
        <v/>
      </c>
      <c r="B169" s="10" t="n"/>
      <c r="C169" s="10" t="n"/>
      <c r="D169" s="10" t="n"/>
      <c r="E169" s="10" t="n"/>
      <c r="F169" s="10" t="n"/>
      <c r="G169" s="10" t="n"/>
      <c r="H169" s="10" t="n"/>
    </row>
    <row r="170">
      <c r="A170" s="9">
        <f>IF(B170="","",CONCATENATE("SP-",TEXT(170-2,"000")))</f>
        <v/>
      </c>
      <c r="B170" s="10" t="n"/>
      <c r="C170" s="10" t="n"/>
      <c r="D170" s="10" t="n"/>
      <c r="E170" s="10" t="n"/>
      <c r="F170" s="10" t="n"/>
      <c r="G170" s="10" t="n"/>
      <c r="H170" s="10" t="n"/>
    </row>
    <row r="171">
      <c r="A171" s="9">
        <f>IF(B171="","",CONCATENATE("SP-",TEXT(171-2,"000")))</f>
        <v/>
      </c>
      <c r="B171" s="10" t="n"/>
      <c r="C171" s="10" t="n"/>
      <c r="D171" s="10" t="n"/>
      <c r="E171" s="10" t="n"/>
      <c r="F171" s="10" t="n"/>
      <c r="G171" s="10" t="n"/>
      <c r="H171" s="10" t="n"/>
    </row>
    <row r="172">
      <c r="A172" s="9">
        <f>IF(B172="","",CONCATENATE("SP-",TEXT(172-2,"000")))</f>
        <v/>
      </c>
      <c r="B172" s="10" t="n"/>
      <c r="C172" s="10" t="n"/>
      <c r="D172" s="10" t="n"/>
      <c r="E172" s="10" t="n"/>
      <c r="F172" s="10" t="n"/>
      <c r="G172" s="10" t="n"/>
      <c r="H172" s="10" t="n"/>
    </row>
    <row r="173">
      <c r="A173" s="9">
        <f>IF(B173="","",CONCATENATE("SP-",TEXT(173-2,"000")))</f>
        <v/>
      </c>
      <c r="B173" s="10" t="n"/>
      <c r="C173" s="10" t="n"/>
      <c r="D173" s="10" t="n"/>
      <c r="E173" s="10" t="n"/>
      <c r="F173" s="10" t="n"/>
      <c r="G173" s="10" t="n"/>
      <c r="H173" s="10" t="n"/>
    </row>
    <row r="174">
      <c r="A174" s="9">
        <f>IF(B174="","",CONCATENATE("SP-",TEXT(174-2,"000")))</f>
        <v/>
      </c>
      <c r="B174" s="10" t="n"/>
      <c r="C174" s="10" t="n"/>
      <c r="D174" s="10" t="n"/>
      <c r="E174" s="10" t="n"/>
      <c r="F174" s="10" t="n"/>
      <c r="G174" s="10" t="n"/>
      <c r="H174" s="10" t="n"/>
    </row>
    <row r="175">
      <c r="A175" s="9">
        <f>IF(B175="","",CONCATENATE("SP-",TEXT(175-2,"000")))</f>
        <v/>
      </c>
      <c r="B175" s="10" t="n"/>
      <c r="C175" s="10" t="n"/>
      <c r="D175" s="10" t="n"/>
      <c r="E175" s="10" t="n"/>
      <c r="F175" s="10" t="n"/>
      <c r="G175" s="10" t="n"/>
      <c r="H175" s="10" t="n"/>
    </row>
    <row r="176">
      <c r="A176" s="9">
        <f>IF(B176="","",CONCATENATE("SP-",TEXT(176-2,"000")))</f>
        <v/>
      </c>
      <c r="B176" s="10" t="n"/>
      <c r="C176" s="10" t="n"/>
      <c r="D176" s="10" t="n"/>
      <c r="E176" s="10" t="n"/>
      <c r="F176" s="10" t="n"/>
      <c r="G176" s="10" t="n"/>
      <c r="H176" s="10" t="n"/>
    </row>
    <row r="177">
      <c r="A177" s="9">
        <f>IF(B177="","",CONCATENATE("SP-",TEXT(177-2,"000")))</f>
        <v/>
      </c>
      <c r="B177" s="10" t="n"/>
      <c r="C177" s="10" t="n"/>
      <c r="D177" s="10" t="n"/>
      <c r="E177" s="10" t="n"/>
      <c r="F177" s="10" t="n"/>
      <c r="G177" s="10" t="n"/>
      <c r="H177" s="10" t="n"/>
    </row>
    <row r="178">
      <c r="A178" s="9">
        <f>IF(B178="","",CONCATENATE("SP-",TEXT(178-2,"000")))</f>
        <v/>
      </c>
      <c r="B178" s="10" t="n"/>
      <c r="C178" s="10" t="n"/>
      <c r="D178" s="10" t="n"/>
      <c r="E178" s="10" t="n"/>
      <c r="F178" s="10" t="n"/>
      <c r="G178" s="10" t="n"/>
      <c r="H178" s="10" t="n"/>
    </row>
    <row r="179">
      <c r="A179" s="9">
        <f>IF(B179="","",CONCATENATE("SP-",TEXT(179-2,"000")))</f>
        <v/>
      </c>
      <c r="B179" s="10" t="n"/>
      <c r="C179" s="10" t="n"/>
      <c r="D179" s="10" t="n"/>
      <c r="E179" s="10" t="n"/>
      <c r="F179" s="10" t="n"/>
      <c r="G179" s="10" t="n"/>
      <c r="H179" s="10" t="n"/>
    </row>
    <row r="180">
      <c r="A180" s="9">
        <f>IF(B180="","",CONCATENATE("SP-",TEXT(180-2,"000")))</f>
        <v/>
      </c>
      <c r="B180" s="10" t="n"/>
      <c r="C180" s="10" t="n"/>
      <c r="D180" s="10" t="n"/>
      <c r="E180" s="10" t="n"/>
      <c r="F180" s="10" t="n"/>
      <c r="G180" s="10" t="n"/>
      <c r="H180" s="10" t="n"/>
    </row>
    <row r="181">
      <c r="A181" s="9">
        <f>IF(B181="","",CONCATENATE("SP-",TEXT(181-2,"000")))</f>
        <v/>
      </c>
      <c r="B181" s="10" t="n"/>
      <c r="C181" s="10" t="n"/>
      <c r="D181" s="10" t="n"/>
      <c r="E181" s="10" t="n"/>
      <c r="F181" s="10" t="n"/>
      <c r="G181" s="10" t="n"/>
      <c r="H181" s="10" t="n"/>
    </row>
    <row r="182">
      <c r="A182" s="9">
        <f>IF(B182="","",CONCATENATE("SP-",TEXT(182-2,"000")))</f>
        <v/>
      </c>
      <c r="B182" s="10" t="n"/>
      <c r="C182" s="10" t="n"/>
      <c r="D182" s="10" t="n"/>
      <c r="E182" s="10" t="n"/>
      <c r="F182" s="10" t="n"/>
      <c r="G182" s="10" t="n"/>
      <c r="H182" s="10" t="n"/>
    </row>
    <row r="183">
      <c r="A183" s="9">
        <f>IF(B183="","",CONCATENATE("SP-",TEXT(183-2,"000")))</f>
        <v/>
      </c>
      <c r="B183" s="10" t="n"/>
      <c r="C183" s="10" t="n"/>
      <c r="D183" s="10" t="n"/>
      <c r="E183" s="10" t="n"/>
      <c r="F183" s="10" t="n"/>
      <c r="G183" s="10" t="n"/>
      <c r="H183" s="10" t="n"/>
    </row>
    <row r="184">
      <c r="A184" s="9">
        <f>IF(B184="","",CONCATENATE("SP-",TEXT(184-2,"000")))</f>
        <v/>
      </c>
      <c r="B184" s="10" t="n"/>
      <c r="C184" s="10" t="n"/>
      <c r="D184" s="10" t="n"/>
      <c r="E184" s="10" t="n"/>
      <c r="F184" s="10" t="n"/>
      <c r="G184" s="10" t="n"/>
      <c r="H184" s="10" t="n"/>
    </row>
    <row r="185">
      <c r="A185" s="9">
        <f>IF(B185="","",CONCATENATE("SP-",TEXT(185-2,"000")))</f>
        <v/>
      </c>
      <c r="B185" s="10" t="n"/>
      <c r="C185" s="10" t="n"/>
      <c r="D185" s="10" t="n"/>
      <c r="E185" s="10" t="n"/>
      <c r="F185" s="10" t="n"/>
      <c r="G185" s="10" t="n"/>
      <c r="H185" s="10" t="n"/>
    </row>
    <row r="186">
      <c r="A186" s="9">
        <f>IF(B186="","",CONCATENATE("SP-",TEXT(186-2,"000")))</f>
        <v/>
      </c>
      <c r="B186" s="10" t="n"/>
      <c r="C186" s="10" t="n"/>
      <c r="D186" s="10" t="n"/>
      <c r="E186" s="10" t="n"/>
      <c r="F186" s="10" t="n"/>
      <c r="G186" s="10" t="n"/>
      <c r="H186" s="10" t="n"/>
    </row>
    <row r="187">
      <c r="A187" s="9">
        <f>IF(B187="","",CONCATENATE("SP-",TEXT(187-2,"000")))</f>
        <v/>
      </c>
      <c r="B187" s="10" t="n"/>
      <c r="C187" s="10" t="n"/>
      <c r="D187" s="10" t="n"/>
      <c r="E187" s="10" t="n"/>
      <c r="F187" s="10" t="n"/>
      <c r="G187" s="10" t="n"/>
      <c r="H187" s="10" t="n"/>
    </row>
    <row r="188">
      <c r="A188" s="9">
        <f>IF(B188="","",CONCATENATE("SP-",TEXT(188-2,"000")))</f>
        <v/>
      </c>
      <c r="B188" s="10" t="n"/>
      <c r="C188" s="10" t="n"/>
      <c r="D188" s="10" t="n"/>
      <c r="E188" s="10" t="n"/>
      <c r="F188" s="10" t="n"/>
      <c r="G188" s="10" t="n"/>
      <c r="H188" s="10" t="n"/>
    </row>
    <row r="189">
      <c r="A189" s="9">
        <f>IF(B189="","",CONCATENATE("SP-",TEXT(189-2,"000")))</f>
        <v/>
      </c>
      <c r="B189" s="10" t="n"/>
      <c r="C189" s="10" t="n"/>
      <c r="D189" s="10" t="n"/>
      <c r="E189" s="10" t="n"/>
      <c r="F189" s="10" t="n"/>
      <c r="G189" s="10" t="n"/>
      <c r="H189" s="10" t="n"/>
    </row>
    <row r="190">
      <c r="A190" s="9">
        <f>IF(B190="","",CONCATENATE("SP-",TEXT(190-2,"000")))</f>
        <v/>
      </c>
      <c r="B190" s="10" t="n"/>
      <c r="C190" s="10" t="n"/>
      <c r="D190" s="10" t="n"/>
      <c r="E190" s="10" t="n"/>
      <c r="F190" s="10" t="n"/>
      <c r="G190" s="10" t="n"/>
      <c r="H190" s="10" t="n"/>
    </row>
    <row r="191">
      <c r="A191" s="9">
        <f>IF(B191="","",CONCATENATE("SP-",TEXT(191-2,"000")))</f>
        <v/>
      </c>
      <c r="B191" s="10" t="n"/>
      <c r="C191" s="10" t="n"/>
      <c r="D191" s="10" t="n"/>
      <c r="E191" s="10" t="n"/>
      <c r="F191" s="10" t="n"/>
      <c r="G191" s="10" t="n"/>
      <c r="H191" s="10" t="n"/>
    </row>
    <row r="192">
      <c r="A192" s="9">
        <f>IF(B192="","",CONCATENATE("SP-",TEXT(192-2,"000")))</f>
        <v/>
      </c>
      <c r="B192" s="10" t="n"/>
      <c r="C192" s="10" t="n"/>
      <c r="D192" s="10" t="n"/>
      <c r="E192" s="10" t="n"/>
      <c r="F192" s="10" t="n"/>
      <c r="G192" s="10" t="n"/>
      <c r="H192" s="10" t="n"/>
    </row>
    <row r="193">
      <c r="A193" s="9">
        <f>IF(B193="","",CONCATENATE("SP-",TEXT(193-2,"000")))</f>
        <v/>
      </c>
      <c r="B193" s="10" t="n"/>
      <c r="C193" s="10" t="n"/>
      <c r="D193" s="10" t="n"/>
      <c r="E193" s="10" t="n"/>
      <c r="F193" s="10" t="n"/>
      <c r="G193" s="10" t="n"/>
      <c r="H193" s="10" t="n"/>
    </row>
    <row r="194">
      <c r="A194" s="9">
        <f>IF(B194="","",CONCATENATE("SP-",TEXT(194-2,"000")))</f>
        <v/>
      </c>
      <c r="B194" s="10" t="n"/>
      <c r="C194" s="10" t="n"/>
      <c r="D194" s="10" t="n"/>
      <c r="E194" s="10" t="n"/>
      <c r="F194" s="10" t="n"/>
      <c r="G194" s="10" t="n"/>
      <c r="H194" s="10" t="n"/>
    </row>
    <row r="195">
      <c r="A195" s="9">
        <f>IF(B195="","",CONCATENATE("SP-",TEXT(195-2,"000")))</f>
        <v/>
      </c>
      <c r="B195" s="10" t="n"/>
      <c r="C195" s="10" t="n"/>
      <c r="D195" s="10" t="n"/>
      <c r="E195" s="10" t="n"/>
      <c r="F195" s="10" t="n"/>
      <c r="G195" s="10" t="n"/>
      <c r="H195" s="10" t="n"/>
    </row>
    <row r="196">
      <c r="A196" s="9">
        <f>IF(B196="","",CONCATENATE("SP-",TEXT(196-2,"000")))</f>
        <v/>
      </c>
      <c r="B196" s="10" t="n"/>
      <c r="C196" s="10" t="n"/>
      <c r="D196" s="10" t="n"/>
      <c r="E196" s="10" t="n"/>
      <c r="F196" s="10" t="n"/>
      <c r="G196" s="10" t="n"/>
      <c r="H196" s="10" t="n"/>
    </row>
    <row r="197">
      <c r="A197" s="9">
        <f>IF(B197="","",CONCATENATE("SP-",TEXT(197-2,"000")))</f>
        <v/>
      </c>
      <c r="B197" s="10" t="n"/>
      <c r="C197" s="10" t="n"/>
      <c r="D197" s="10" t="n"/>
      <c r="E197" s="10" t="n"/>
      <c r="F197" s="10" t="n"/>
      <c r="G197" s="10" t="n"/>
      <c r="H197" s="10" t="n"/>
    </row>
    <row r="198">
      <c r="A198" s="9">
        <f>IF(B198="","",CONCATENATE("SP-",TEXT(198-2,"000")))</f>
        <v/>
      </c>
      <c r="B198" s="10" t="n"/>
      <c r="C198" s="10" t="n"/>
      <c r="D198" s="10" t="n"/>
      <c r="E198" s="10" t="n"/>
      <c r="F198" s="10" t="n"/>
      <c r="G198" s="10" t="n"/>
      <c r="H198" s="10" t="n"/>
    </row>
    <row r="199">
      <c r="A199" s="9">
        <f>IF(B199="","",CONCATENATE("SP-",TEXT(199-2,"000")))</f>
        <v/>
      </c>
      <c r="B199" s="10" t="n"/>
      <c r="C199" s="10" t="n"/>
      <c r="D199" s="10" t="n"/>
      <c r="E199" s="10" t="n"/>
      <c r="F199" s="10" t="n"/>
      <c r="G199" s="10" t="n"/>
      <c r="H199" s="10" t="n"/>
    </row>
    <row r="200">
      <c r="A200" s="9">
        <f>IF(B200="","",CONCATENATE("SP-",TEXT(200-2,"000")))</f>
        <v/>
      </c>
      <c r="B200" s="10" t="n"/>
      <c r="C200" s="10" t="n"/>
      <c r="D200" s="10" t="n"/>
      <c r="E200" s="10" t="n"/>
      <c r="F200" s="10" t="n"/>
      <c r="G200" s="10" t="n"/>
      <c r="H200" s="10" t="n"/>
    </row>
    <row r="201">
      <c r="A201" s="9">
        <f>IF(B201="","",CONCATENATE("SP-",TEXT(201-2,"000")))</f>
        <v/>
      </c>
      <c r="B201" s="10" t="n"/>
      <c r="C201" s="10" t="n"/>
      <c r="D201" s="10" t="n"/>
      <c r="E201" s="10" t="n"/>
      <c r="F201" s="10" t="n"/>
      <c r="G201" s="10" t="n"/>
      <c r="H201" s="10" t="n"/>
    </row>
    <row r="202">
      <c r="A202" s="9">
        <f>IF(B202="","",CONCATENATE("SP-",TEXT(202-2,"000")))</f>
        <v/>
      </c>
      <c r="B202" s="10" t="n"/>
      <c r="C202" s="10" t="n"/>
      <c r="D202" s="10" t="n"/>
      <c r="E202" s="10" t="n"/>
      <c r="F202" s="10" t="n"/>
      <c r="G202" s="10" t="n"/>
      <c r="H202" s="10" t="n"/>
    </row>
    <row r="205">
      <c r="A205" s="11" t="inlineStr">
        <is>
          <t>Tạo bởi ExcelToApp.vn — Cần phân quyền cho nhân viên? Liên hệ chúng tôi</t>
        </is>
      </c>
    </row>
  </sheetData>
  <mergeCells count="1">
    <mergeCell ref="A205:H205"/>
  </mergeCells>
  <dataValidations count="1">
    <dataValidation sqref="C3:C202" showDropDown="0" showInputMessage="0" showErrorMessage="0" allowBlank="1" type="list">
      <formula1>"Áo,Quần,Phụ kiện,Giày dép,Khác"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5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22" customWidth="1" min="3" max="3"/>
    <col width="8" customWidth="1" min="4" max="4"/>
    <col width="12" customWidth="1" min="5" max="5"/>
    <col width="14" customWidth="1" min="6" max="6"/>
    <col width="20" customWidth="1" min="7" max="7"/>
    <col width="20" customWidth="1" min="8" max="8"/>
  </cols>
  <sheetData>
    <row r="1" ht="30" customHeight="1">
      <c r="A1" s="7" t="inlineStr">
        <is>
          <t>Ngày nhập</t>
        </is>
      </c>
      <c r="B1" s="7" t="inlineStr">
        <is>
          <t>Mã hàng</t>
        </is>
      </c>
      <c r="C1" s="7" t="inlineStr">
        <is>
          <t>Tên hàng</t>
        </is>
      </c>
      <c r="D1" s="7" t="inlineStr">
        <is>
          <t>SL</t>
        </is>
      </c>
      <c r="E1" s="7" t="inlineStr">
        <is>
          <t>Đơn giá</t>
        </is>
      </c>
      <c r="F1" s="7" t="inlineStr">
        <is>
          <t>Thành tiền</t>
        </is>
      </c>
      <c r="G1" s="7" t="inlineStr">
        <is>
          <t>NCC</t>
        </is>
      </c>
      <c r="H1" s="7" t="inlineStr">
        <is>
          <t>Ghi chú</t>
        </is>
      </c>
    </row>
    <row r="2" ht="22" customHeight="1">
      <c r="A2" s="8" t="inlineStr">
        <is>
          <t>Ngày nhận</t>
        </is>
      </c>
      <c r="B2" s="8" t="inlineStr">
        <is>
          <t>SP-001</t>
        </is>
      </c>
      <c r="C2" s="8" t="inlineStr">
        <is>
          <t>Tự động điền</t>
        </is>
      </c>
      <c r="D2" s="8" t="inlineStr">
        <is>
          <t>Số lượng</t>
        </is>
      </c>
      <c r="E2" s="8" t="inlineStr">
        <is>
          <t>Giá nhập</t>
        </is>
      </c>
      <c r="F2" s="8" t="inlineStr">
        <is>
          <t>SL x Don gia</t>
        </is>
      </c>
      <c r="G2" s="8" t="inlineStr">
        <is>
          <t>Nhà cung cấp</t>
        </is>
      </c>
      <c r="H2" s="8" t="inlineStr"/>
    </row>
    <row r="3">
      <c r="A3" s="10" t="n"/>
      <c r="B3" s="10" t="n"/>
      <c r="C3" s="9">
        <f>IF(B3="","",VLOOKUP(B3,'Danh muc'!A:B,2,FALSE))</f>
        <v/>
      </c>
      <c r="D3" s="10" t="n"/>
      <c r="E3" s="10" t="n"/>
      <c r="F3" s="9">
        <f>IF(B3="","",D3*E3)</f>
        <v/>
      </c>
      <c r="G3" s="10" t="n"/>
      <c r="H3" s="10" t="n"/>
    </row>
    <row r="4">
      <c r="A4" s="10" t="n"/>
      <c r="B4" s="10" t="n"/>
      <c r="C4" s="9">
        <f>IF(B4="","",VLOOKUP(B4,'Danh muc'!A:B,2,FALSE))</f>
        <v/>
      </c>
      <c r="D4" s="10" t="n"/>
      <c r="E4" s="10" t="n"/>
      <c r="F4" s="9">
        <f>IF(B4="","",D4*E4)</f>
        <v/>
      </c>
      <c r="G4" s="10" t="n"/>
      <c r="H4" s="10" t="n"/>
    </row>
    <row r="5">
      <c r="A5" s="10" t="n"/>
      <c r="B5" s="10" t="n"/>
      <c r="C5" s="9">
        <f>IF(B5="","",VLOOKUP(B5,'Danh muc'!A:B,2,FALSE))</f>
        <v/>
      </c>
      <c r="D5" s="10" t="n"/>
      <c r="E5" s="10" t="n"/>
      <c r="F5" s="9">
        <f>IF(B5="","",D5*E5)</f>
        <v/>
      </c>
      <c r="G5" s="10" t="n"/>
      <c r="H5" s="10" t="n"/>
    </row>
    <row r="6">
      <c r="A6" s="10" t="n"/>
      <c r="B6" s="10" t="n"/>
      <c r="C6" s="9">
        <f>IF(B6="","",VLOOKUP(B6,'Danh muc'!A:B,2,FALSE))</f>
        <v/>
      </c>
      <c r="D6" s="10" t="n"/>
      <c r="E6" s="10" t="n"/>
      <c r="F6" s="9">
        <f>IF(B6="","",D6*E6)</f>
        <v/>
      </c>
      <c r="G6" s="10" t="n"/>
      <c r="H6" s="10" t="n"/>
    </row>
    <row r="7">
      <c r="A7" s="10" t="n"/>
      <c r="B7" s="10" t="n"/>
      <c r="C7" s="9">
        <f>IF(B7="","",VLOOKUP(B7,'Danh muc'!A:B,2,FALSE))</f>
        <v/>
      </c>
      <c r="D7" s="10" t="n"/>
      <c r="E7" s="10" t="n"/>
      <c r="F7" s="9">
        <f>IF(B7="","",D7*E7)</f>
        <v/>
      </c>
      <c r="G7" s="10" t="n"/>
      <c r="H7" s="10" t="n"/>
    </row>
    <row r="8">
      <c r="A8" s="10" t="n"/>
      <c r="B8" s="10" t="n"/>
      <c r="C8" s="9">
        <f>IF(B8="","",VLOOKUP(B8,'Danh muc'!A:B,2,FALSE))</f>
        <v/>
      </c>
      <c r="D8" s="10" t="n"/>
      <c r="E8" s="10" t="n"/>
      <c r="F8" s="9">
        <f>IF(B8="","",D8*E8)</f>
        <v/>
      </c>
      <c r="G8" s="10" t="n"/>
      <c r="H8" s="10" t="n"/>
    </row>
    <row r="9">
      <c r="A9" s="10" t="n"/>
      <c r="B9" s="10" t="n"/>
      <c r="C9" s="9">
        <f>IF(B9="","",VLOOKUP(B9,'Danh muc'!A:B,2,FALSE))</f>
        <v/>
      </c>
      <c r="D9" s="10" t="n"/>
      <c r="E9" s="10" t="n"/>
      <c r="F9" s="9">
        <f>IF(B9="","",D9*E9)</f>
        <v/>
      </c>
      <c r="G9" s="10" t="n"/>
      <c r="H9" s="10" t="n"/>
    </row>
    <row r="10">
      <c r="A10" s="10" t="n"/>
      <c r="B10" s="10" t="n"/>
      <c r="C10" s="9">
        <f>IF(B10="","",VLOOKUP(B10,'Danh muc'!A:B,2,FALSE))</f>
        <v/>
      </c>
      <c r="D10" s="10" t="n"/>
      <c r="E10" s="10" t="n"/>
      <c r="F10" s="9">
        <f>IF(B10="","",D10*E10)</f>
        <v/>
      </c>
      <c r="G10" s="10" t="n"/>
      <c r="H10" s="10" t="n"/>
    </row>
    <row r="11">
      <c r="A11" s="10" t="n"/>
      <c r="B11" s="10" t="n"/>
      <c r="C11" s="9">
        <f>IF(B11="","",VLOOKUP(B11,'Danh muc'!A:B,2,FALSE))</f>
        <v/>
      </c>
      <c r="D11" s="10" t="n"/>
      <c r="E11" s="10" t="n"/>
      <c r="F11" s="9">
        <f>IF(B11="","",D11*E11)</f>
        <v/>
      </c>
      <c r="G11" s="10" t="n"/>
      <c r="H11" s="10" t="n"/>
    </row>
    <row r="12">
      <c r="A12" s="10" t="n"/>
      <c r="B12" s="10" t="n"/>
      <c r="C12" s="9">
        <f>IF(B12="","",VLOOKUP(B12,'Danh muc'!A:B,2,FALSE))</f>
        <v/>
      </c>
      <c r="D12" s="10" t="n"/>
      <c r="E12" s="10" t="n"/>
      <c r="F12" s="9">
        <f>IF(B12="","",D12*E12)</f>
        <v/>
      </c>
      <c r="G12" s="10" t="n"/>
      <c r="H12" s="10" t="n"/>
    </row>
    <row r="13">
      <c r="A13" s="10" t="n"/>
      <c r="B13" s="10" t="n"/>
      <c r="C13" s="9">
        <f>IF(B13="","",VLOOKUP(B13,'Danh muc'!A:B,2,FALSE))</f>
        <v/>
      </c>
      <c r="D13" s="10" t="n"/>
      <c r="E13" s="10" t="n"/>
      <c r="F13" s="9">
        <f>IF(B13="","",D13*E13)</f>
        <v/>
      </c>
      <c r="G13" s="10" t="n"/>
      <c r="H13" s="10" t="n"/>
    </row>
    <row r="14">
      <c r="A14" s="10" t="n"/>
      <c r="B14" s="10" t="n"/>
      <c r="C14" s="9">
        <f>IF(B14="","",VLOOKUP(B14,'Danh muc'!A:B,2,FALSE))</f>
        <v/>
      </c>
      <c r="D14" s="10" t="n"/>
      <c r="E14" s="10" t="n"/>
      <c r="F14" s="9">
        <f>IF(B14="","",D14*E14)</f>
        <v/>
      </c>
      <c r="G14" s="10" t="n"/>
      <c r="H14" s="10" t="n"/>
    </row>
    <row r="15">
      <c r="A15" s="10" t="n"/>
      <c r="B15" s="10" t="n"/>
      <c r="C15" s="9">
        <f>IF(B15="","",VLOOKUP(B15,'Danh muc'!A:B,2,FALSE))</f>
        <v/>
      </c>
      <c r="D15" s="10" t="n"/>
      <c r="E15" s="10" t="n"/>
      <c r="F15" s="9">
        <f>IF(B15="","",D15*E15)</f>
        <v/>
      </c>
      <c r="G15" s="10" t="n"/>
      <c r="H15" s="10" t="n"/>
    </row>
    <row r="16">
      <c r="A16" s="10" t="n"/>
      <c r="B16" s="10" t="n"/>
      <c r="C16" s="9">
        <f>IF(B16="","",VLOOKUP(B16,'Danh muc'!A:B,2,FALSE))</f>
        <v/>
      </c>
      <c r="D16" s="10" t="n"/>
      <c r="E16" s="10" t="n"/>
      <c r="F16" s="9">
        <f>IF(B16="","",D16*E16)</f>
        <v/>
      </c>
      <c r="G16" s="10" t="n"/>
      <c r="H16" s="10" t="n"/>
    </row>
    <row r="17">
      <c r="A17" s="10" t="n"/>
      <c r="B17" s="10" t="n"/>
      <c r="C17" s="9">
        <f>IF(B17="","",VLOOKUP(B17,'Danh muc'!A:B,2,FALSE))</f>
        <v/>
      </c>
      <c r="D17" s="10" t="n"/>
      <c r="E17" s="10" t="n"/>
      <c r="F17" s="9">
        <f>IF(B17="","",D17*E17)</f>
        <v/>
      </c>
      <c r="G17" s="10" t="n"/>
      <c r="H17" s="10" t="n"/>
    </row>
    <row r="18">
      <c r="A18" s="10" t="n"/>
      <c r="B18" s="10" t="n"/>
      <c r="C18" s="9">
        <f>IF(B18="","",VLOOKUP(B18,'Danh muc'!A:B,2,FALSE))</f>
        <v/>
      </c>
      <c r="D18" s="10" t="n"/>
      <c r="E18" s="10" t="n"/>
      <c r="F18" s="9">
        <f>IF(B18="","",D18*E18)</f>
        <v/>
      </c>
      <c r="G18" s="10" t="n"/>
      <c r="H18" s="10" t="n"/>
    </row>
    <row r="19">
      <c r="A19" s="10" t="n"/>
      <c r="B19" s="10" t="n"/>
      <c r="C19" s="9">
        <f>IF(B19="","",VLOOKUP(B19,'Danh muc'!A:B,2,FALSE))</f>
        <v/>
      </c>
      <c r="D19" s="10" t="n"/>
      <c r="E19" s="10" t="n"/>
      <c r="F19" s="9">
        <f>IF(B19="","",D19*E19)</f>
        <v/>
      </c>
      <c r="G19" s="10" t="n"/>
      <c r="H19" s="10" t="n"/>
    </row>
    <row r="20">
      <c r="A20" s="10" t="n"/>
      <c r="B20" s="10" t="n"/>
      <c r="C20" s="9">
        <f>IF(B20="","",VLOOKUP(B20,'Danh muc'!A:B,2,FALSE))</f>
        <v/>
      </c>
      <c r="D20" s="10" t="n"/>
      <c r="E20" s="10" t="n"/>
      <c r="F20" s="9">
        <f>IF(B20="","",D20*E20)</f>
        <v/>
      </c>
      <c r="G20" s="10" t="n"/>
      <c r="H20" s="10" t="n"/>
    </row>
    <row r="21">
      <c r="A21" s="10" t="n"/>
      <c r="B21" s="10" t="n"/>
      <c r="C21" s="9">
        <f>IF(B21="","",VLOOKUP(B21,'Danh muc'!A:B,2,FALSE))</f>
        <v/>
      </c>
      <c r="D21" s="10" t="n"/>
      <c r="E21" s="10" t="n"/>
      <c r="F21" s="9">
        <f>IF(B21="","",D21*E21)</f>
        <v/>
      </c>
      <c r="G21" s="10" t="n"/>
      <c r="H21" s="10" t="n"/>
    </row>
    <row r="22">
      <c r="A22" s="10" t="n"/>
      <c r="B22" s="10" t="n"/>
      <c r="C22" s="9">
        <f>IF(B22="","",VLOOKUP(B22,'Danh muc'!A:B,2,FALSE))</f>
        <v/>
      </c>
      <c r="D22" s="10" t="n"/>
      <c r="E22" s="10" t="n"/>
      <c r="F22" s="9">
        <f>IF(B22="","",D22*E22)</f>
        <v/>
      </c>
      <c r="G22" s="10" t="n"/>
      <c r="H22" s="10" t="n"/>
    </row>
    <row r="23">
      <c r="A23" s="10" t="n"/>
      <c r="B23" s="10" t="n"/>
      <c r="C23" s="9">
        <f>IF(B23="","",VLOOKUP(B23,'Danh muc'!A:B,2,FALSE))</f>
        <v/>
      </c>
      <c r="D23" s="10" t="n"/>
      <c r="E23" s="10" t="n"/>
      <c r="F23" s="9">
        <f>IF(B23="","",D23*E23)</f>
        <v/>
      </c>
      <c r="G23" s="10" t="n"/>
      <c r="H23" s="10" t="n"/>
    </row>
    <row r="24">
      <c r="A24" s="10" t="n"/>
      <c r="B24" s="10" t="n"/>
      <c r="C24" s="9">
        <f>IF(B24="","",VLOOKUP(B24,'Danh muc'!A:B,2,FALSE))</f>
        <v/>
      </c>
      <c r="D24" s="10" t="n"/>
      <c r="E24" s="10" t="n"/>
      <c r="F24" s="9">
        <f>IF(B24="","",D24*E24)</f>
        <v/>
      </c>
      <c r="G24" s="10" t="n"/>
      <c r="H24" s="10" t="n"/>
    </row>
    <row r="25">
      <c r="A25" s="10" t="n"/>
      <c r="B25" s="10" t="n"/>
      <c r="C25" s="9">
        <f>IF(B25="","",VLOOKUP(B25,'Danh muc'!A:B,2,FALSE))</f>
        <v/>
      </c>
      <c r="D25" s="10" t="n"/>
      <c r="E25" s="10" t="n"/>
      <c r="F25" s="9">
        <f>IF(B25="","",D25*E25)</f>
        <v/>
      </c>
      <c r="G25" s="10" t="n"/>
      <c r="H25" s="10" t="n"/>
    </row>
    <row r="26">
      <c r="A26" s="10" t="n"/>
      <c r="B26" s="10" t="n"/>
      <c r="C26" s="9">
        <f>IF(B26="","",VLOOKUP(B26,'Danh muc'!A:B,2,FALSE))</f>
        <v/>
      </c>
      <c r="D26" s="10" t="n"/>
      <c r="E26" s="10" t="n"/>
      <c r="F26" s="9">
        <f>IF(B26="","",D26*E26)</f>
        <v/>
      </c>
      <c r="G26" s="10" t="n"/>
      <c r="H26" s="10" t="n"/>
    </row>
    <row r="27">
      <c r="A27" s="10" t="n"/>
      <c r="B27" s="10" t="n"/>
      <c r="C27" s="9">
        <f>IF(B27="","",VLOOKUP(B27,'Danh muc'!A:B,2,FALSE))</f>
        <v/>
      </c>
      <c r="D27" s="10" t="n"/>
      <c r="E27" s="10" t="n"/>
      <c r="F27" s="9">
        <f>IF(B27="","",D27*E27)</f>
        <v/>
      </c>
      <c r="G27" s="10" t="n"/>
      <c r="H27" s="10" t="n"/>
    </row>
    <row r="28">
      <c r="A28" s="10" t="n"/>
      <c r="B28" s="10" t="n"/>
      <c r="C28" s="9">
        <f>IF(B28="","",VLOOKUP(B28,'Danh muc'!A:B,2,FALSE))</f>
        <v/>
      </c>
      <c r="D28" s="10" t="n"/>
      <c r="E28" s="10" t="n"/>
      <c r="F28" s="9">
        <f>IF(B28="","",D28*E28)</f>
        <v/>
      </c>
      <c r="G28" s="10" t="n"/>
      <c r="H28" s="10" t="n"/>
    </row>
    <row r="29">
      <c r="A29" s="10" t="n"/>
      <c r="B29" s="10" t="n"/>
      <c r="C29" s="9">
        <f>IF(B29="","",VLOOKUP(B29,'Danh muc'!A:B,2,FALSE))</f>
        <v/>
      </c>
      <c r="D29" s="10" t="n"/>
      <c r="E29" s="10" t="n"/>
      <c r="F29" s="9">
        <f>IF(B29="","",D29*E29)</f>
        <v/>
      </c>
      <c r="G29" s="10" t="n"/>
      <c r="H29" s="10" t="n"/>
    </row>
    <row r="30">
      <c r="A30" s="10" t="n"/>
      <c r="B30" s="10" t="n"/>
      <c r="C30" s="9">
        <f>IF(B30="","",VLOOKUP(B30,'Danh muc'!A:B,2,FALSE))</f>
        <v/>
      </c>
      <c r="D30" s="10" t="n"/>
      <c r="E30" s="10" t="n"/>
      <c r="F30" s="9">
        <f>IF(B30="","",D30*E30)</f>
        <v/>
      </c>
      <c r="G30" s="10" t="n"/>
      <c r="H30" s="10" t="n"/>
    </row>
    <row r="31">
      <c r="A31" s="10" t="n"/>
      <c r="B31" s="10" t="n"/>
      <c r="C31" s="9">
        <f>IF(B31="","",VLOOKUP(B31,'Danh muc'!A:B,2,FALSE))</f>
        <v/>
      </c>
      <c r="D31" s="10" t="n"/>
      <c r="E31" s="10" t="n"/>
      <c r="F31" s="9">
        <f>IF(B31="","",D31*E31)</f>
        <v/>
      </c>
      <c r="G31" s="10" t="n"/>
      <c r="H31" s="10" t="n"/>
    </row>
    <row r="32">
      <c r="A32" s="10" t="n"/>
      <c r="B32" s="10" t="n"/>
      <c r="C32" s="9">
        <f>IF(B32="","",VLOOKUP(B32,'Danh muc'!A:B,2,FALSE))</f>
        <v/>
      </c>
      <c r="D32" s="10" t="n"/>
      <c r="E32" s="10" t="n"/>
      <c r="F32" s="9">
        <f>IF(B32="","",D32*E32)</f>
        <v/>
      </c>
      <c r="G32" s="10" t="n"/>
      <c r="H32" s="10" t="n"/>
    </row>
    <row r="33">
      <c r="A33" s="10" t="n"/>
      <c r="B33" s="10" t="n"/>
      <c r="C33" s="9">
        <f>IF(B33="","",VLOOKUP(B33,'Danh muc'!A:B,2,FALSE))</f>
        <v/>
      </c>
      <c r="D33" s="10" t="n"/>
      <c r="E33" s="10" t="n"/>
      <c r="F33" s="9">
        <f>IF(B33="","",D33*E33)</f>
        <v/>
      </c>
      <c r="G33" s="10" t="n"/>
      <c r="H33" s="10" t="n"/>
    </row>
    <row r="34">
      <c r="A34" s="10" t="n"/>
      <c r="B34" s="10" t="n"/>
      <c r="C34" s="9">
        <f>IF(B34="","",VLOOKUP(B34,'Danh muc'!A:B,2,FALSE))</f>
        <v/>
      </c>
      <c r="D34" s="10" t="n"/>
      <c r="E34" s="10" t="n"/>
      <c r="F34" s="9">
        <f>IF(B34="","",D34*E34)</f>
        <v/>
      </c>
      <c r="G34" s="10" t="n"/>
      <c r="H34" s="10" t="n"/>
    </row>
    <row r="35">
      <c r="A35" s="10" t="n"/>
      <c r="B35" s="10" t="n"/>
      <c r="C35" s="9">
        <f>IF(B35="","",VLOOKUP(B35,'Danh muc'!A:B,2,FALSE))</f>
        <v/>
      </c>
      <c r="D35" s="10" t="n"/>
      <c r="E35" s="10" t="n"/>
      <c r="F35" s="9">
        <f>IF(B35="","",D35*E35)</f>
        <v/>
      </c>
      <c r="G35" s="10" t="n"/>
      <c r="H35" s="10" t="n"/>
    </row>
    <row r="36">
      <c r="A36" s="10" t="n"/>
      <c r="B36" s="10" t="n"/>
      <c r="C36" s="9">
        <f>IF(B36="","",VLOOKUP(B36,'Danh muc'!A:B,2,FALSE))</f>
        <v/>
      </c>
      <c r="D36" s="10" t="n"/>
      <c r="E36" s="10" t="n"/>
      <c r="F36" s="9">
        <f>IF(B36="","",D36*E36)</f>
        <v/>
      </c>
      <c r="G36" s="10" t="n"/>
      <c r="H36" s="10" t="n"/>
    </row>
    <row r="37">
      <c r="A37" s="10" t="n"/>
      <c r="B37" s="10" t="n"/>
      <c r="C37" s="9">
        <f>IF(B37="","",VLOOKUP(B37,'Danh muc'!A:B,2,FALSE))</f>
        <v/>
      </c>
      <c r="D37" s="10" t="n"/>
      <c r="E37" s="10" t="n"/>
      <c r="F37" s="9">
        <f>IF(B37="","",D37*E37)</f>
        <v/>
      </c>
      <c r="G37" s="10" t="n"/>
      <c r="H37" s="10" t="n"/>
    </row>
    <row r="38">
      <c r="A38" s="10" t="n"/>
      <c r="B38" s="10" t="n"/>
      <c r="C38" s="9">
        <f>IF(B38="","",VLOOKUP(B38,'Danh muc'!A:B,2,FALSE))</f>
        <v/>
      </c>
      <c r="D38" s="10" t="n"/>
      <c r="E38" s="10" t="n"/>
      <c r="F38" s="9">
        <f>IF(B38="","",D38*E38)</f>
        <v/>
      </c>
      <c r="G38" s="10" t="n"/>
      <c r="H38" s="10" t="n"/>
    </row>
    <row r="39">
      <c r="A39" s="10" t="n"/>
      <c r="B39" s="10" t="n"/>
      <c r="C39" s="9">
        <f>IF(B39="","",VLOOKUP(B39,'Danh muc'!A:B,2,FALSE))</f>
        <v/>
      </c>
      <c r="D39" s="10" t="n"/>
      <c r="E39" s="10" t="n"/>
      <c r="F39" s="9">
        <f>IF(B39="","",D39*E39)</f>
        <v/>
      </c>
      <c r="G39" s="10" t="n"/>
      <c r="H39" s="10" t="n"/>
    </row>
    <row r="40">
      <c r="A40" s="10" t="n"/>
      <c r="B40" s="10" t="n"/>
      <c r="C40" s="9">
        <f>IF(B40="","",VLOOKUP(B40,'Danh muc'!A:B,2,FALSE))</f>
        <v/>
      </c>
      <c r="D40" s="10" t="n"/>
      <c r="E40" s="10" t="n"/>
      <c r="F40" s="9">
        <f>IF(B40="","",D40*E40)</f>
        <v/>
      </c>
      <c r="G40" s="10" t="n"/>
      <c r="H40" s="10" t="n"/>
    </row>
    <row r="41">
      <c r="A41" s="10" t="n"/>
      <c r="B41" s="10" t="n"/>
      <c r="C41" s="9">
        <f>IF(B41="","",VLOOKUP(B41,'Danh muc'!A:B,2,FALSE))</f>
        <v/>
      </c>
      <c r="D41" s="10" t="n"/>
      <c r="E41" s="10" t="n"/>
      <c r="F41" s="9">
        <f>IF(B41="","",D41*E41)</f>
        <v/>
      </c>
      <c r="G41" s="10" t="n"/>
      <c r="H41" s="10" t="n"/>
    </row>
    <row r="42">
      <c r="A42" s="10" t="n"/>
      <c r="B42" s="10" t="n"/>
      <c r="C42" s="9">
        <f>IF(B42="","",VLOOKUP(B42,'Danh muc'!A:B,2,FALSE))</f>
        <v/>
      </c>
      <c r="D42" s="10" t="n"/>
      <c r="E42" s="10" t="n"/>
      <c r="F42" s="9">
        <f>IF(B42="","",D42*E42)</f>
        <v/>
      </c>
      <c r="G42" s="10" t="n"/>
      <c r="H42" s="10" t="n"/>
    </row>
    <row r="43">
      <c r="A43" s="10" t="n"/>
      <c r="B43" s="10" t="n"/>
      <c r="C43" s="9">
        <f>IF(B43="","",VLOOKUP(B43,'Danh muc'!A:B,2,FALSE))</f>
        <v/>
      </c>
      <c r="D43" s="10" t="n"/>
      <c r="E43" s="10" t="n"/>
      <c r="F43" s="9">
        <f>IF(B43="","",D43*E43)</f>
        <v/>
      </c>
      <c r="G43" s="10" t="n"/>
      <c r="H43" s="10" t="n"/>
    </row>
    <row r="44">
      <c r="A44" s="10" t="n"/>
      <c r="B44" s="10" t="n"/>
      <c r="C44" s="9">
        <f>IF(B44="","",VLOOKUP(B44,'Danh muc'!A:B,2,FALSE))</f>
        <v/>
      </c>
      <c r="D44" s="10" t="n"/>
      <c r="E44" s="10" t="n"/>
      <c r="F44" s="9">
        <f>IF(B44="","",D44*E44)</f>
        <v/>
      </c>
      <c r="G44" s="10" t="n"/>
      <c r="H44" s="10" t="n"/>
    </row>
    <row r="45">
      <c r="A45" s="10" t="n"/>
      <c r="B45" s="10" t="n"/>
      <c r="C45" s="9">
        <f>IF(B45="","",VLOOKUP(B45,'Danh muc'!A:B,2,FALSE))</f>
        <v/>
      </c>
      <c r="D45" s="10" t="n"/>
      <c r="E45" s="10" t="n"/>
      <c r="F45" s="9">
        <f>IF(B45="","",D45*E45)</f>
        <v/>
      </c>
      <c r="G45" s="10" t="n"/>
      <c r="H45" s="10" t="n"/>
    </row>
    <row r="46">
      <c r="A46" s="10" t="n"/>
      <c r="B46" s="10" t="n"/>
      <c r="C46" s="9">
        <f>IF(B46="","",VLOOKUP(B46,'Danh muc'!A:B,2,FALSE))</f>
        <v/>
      </c>
      <c r="D46" s="10" t="n"/>
      <c r="E46" s="10" t="n"/>
      <c r="F46" s="9">
        <f>IF(B46="","",D46*E46)</f>
        <v/>
      </c>
      <c r="G46" s="10" t="n"/>
      <c r="H46" s="10" t="n"/>
    </row>
    <row r="47">
      <c r="A47" s="10" t="n"/>
      <c r="B47" s="10" t="n"/>
      <c r="C47" s="9">
        <f>IF(B47="","",VLOOKUP(B47,'Danh muc'!A:B,2,FALSE))</f>
        <v/>
      </c>
      <c r="D47" s="10" t="n"/>
      <c r="E47" s="10" t="n"/>
      <c r="F47" s="9">
        <f>IF(B47="","",D47*E47)</f>
        <v/>
      </c>
      <c r="G47" s="10" t="n"/>
      <c r="H47" s="10" t="n"/>
    </row>
    <row r="48">
      <c r="A48" s="10" t="n"/>
      <c r="B48" s="10" t="n"/>
      <c r="C48" s="9">
        <f>IF(B48="","",VLOOKUP(B48,'Danh muc'!A:B,2,FALSE))</f>
        <v/>
      </c>
      <c r="D48" s="10" t="n"/>
      <c r="E48" s="10" t="n"/>
      <c r="F48" s="9">
        <f>IF(B48="","",D48*E48)</f>
        <v/>
      </c>
      <c r="G48" s="10" t="n"/>
      <c r="H48" s="10" t="n"/>
    </row>
    <row r="49">
      <c r="A49" s="10" t="n"/>
      <c r="B49" s="10" t="n"/>
      <c r="C49" s="9">
        <f>IF(B49="","",VLOOKUP(B49,'Danh muc'!A:B,2,FALSE))</f>
        <v/>
      </c>
      <c r="D49" s="10" t="n"/>
      <c r="E49" s="10" t="n"/>
      <c r="F49" s="9">
        <f>IF(B49="","",D49*E49)</f>
        <v/>
      </c>
      <c r="G49" s="10" t="n"/>
      <c r="H49" s="10" t="n"/>
    </row>
    <row r="50">
      <c r="A50" s="10" t="n"/>
      <c r="B50" s="10" t="n"/>
      <c r="C50" s="9">
        <f>IF(B50="","",VLOOKUP(B50,'Danh muc'!A:B,2,FALSE))</f>
        <v/>
      </c>
      <c r="D50" s="10" t="n"/>
      <c r="E50" s="10" t="n"/>
      <c r="F50" s="9">
        <f>IF(B50="","",D50*E50)</f>
        <v/>
      </c>
      <c r="G50" s="10" t="n"/>
      <c r="H50" s="10" t="n"/>
    </row>
    <row r="51">
      <c r="A51" s="10" t="n"/>
      <c r="B51" s="10" t="n"/>
      <c r="C51" s="9">
        <f>IF(B51="","",VLOOKUP(B51,'Danh muc'!A:B,2,FALSE))</f>
        <v/>
      </c>
      <c r="D51" s="10" t="n"/>
      <c r="E51" s="10" t="n"/>
      <c r="F51" s="9">
        <f>IF(B51="","",D51*E51)</f>
        <v/>
      </c>
      <c r="G51" s="10" t="n"/>
      <c r="H51" s="10" t="n"/>
    </row>
    <row r="52">
      <c r="A52" s="10" t="n"/>
      <c r="B52" s="10" t="n"/>
      <c r="C52" s="9">
        <f>IF(B52="","",VLOOKUP(B52,'Danh muc'!A:B,2,FALSE))</f>
        <v/>
      </c>
      <c r="D52" s="10" t="n"/>
      <c r="E52" s="10" t="n"/>
      <c r="F52" s="9">
        <f>IF(B52="","",D52*E52)</f>
        <v/>
      </c>
      <c r="G52" s="10" t="n"/>
      <c r="H52" s="10" t="n"/>
    </row>
    <row r="53">
      <c r="A53" s="10" t="n"/>
      <c r="B53" s="10" t="n"/>
      <c r="C53" s="9">
        <f>IF(B53="","",VLOOKUP(B53,'Danh muc'!A:B,2,FALSE))</f>
        <v/>
      </c>
      <c r="D53" s="10" t="n"/>
      <c r="E53" s="10" t="n"/>
      <c r="F53" s="9">
        <f>IF(B53="","",D53*E53)</f>
        <v/>
      </c>
      <c r="G53" s="10" t="n"/>
      <c r="H53" s="10" t="n"/>
    </row>
    <row r="54">
      <c r="A54" s="10" t="n"/>
      <c r="B54" s="10" t="n"/>
      <c r="C54" s="9">
        <f>IF(B54="","",VLOOKUP(B54,'Danh muc'!A:B,2,FALSE))</f>
        <v/>
      </c>
      <c r="D54" s="10" t="n"/>
      <c r="E54" s="10" t="n"/>
      <c r="F54" s="9">
        <f>IF(B54="","",D54*E54)</f>
        <v/>
      </c>
      <c r="G54" s="10" t="n"/>
      <c r="H54" s="10" t="n"/>
    </row>
    <row r="55">
      <c r="A55" s="10" t="n"/>
      <c r="B55" s="10" t="n"/>
      <c r="C55" s="9">
        <f>IF(B55="","",VLOOKUP(B55,'Danh muc'!A:B,2,FALSE))</f>
        <v/>
      </c>
      <c r="D55" s="10" t="n"/>
      <c r="E55" s="10" t="n"/>
      <c r="F55" s="9">
        <f>IF(B55="","",D55*E55)</f>
        <v/>
      </c>
      <c r="G55" s="10" t="n"/>
      <c r="H55" s="10" t="n"/>
    </row>
    <row r="56">
      <c r="A56" s="10" t="n"/>
      <c r="B56" s="10" t="n"/>
      <c r="C56" s="9">
        <f>IF(B56="","",VLOOKUP(B56,'Danh muc'!A:B,2,FALSE))</f>
        <v/>
      </c>
      <c r="D56" s="10" t="n"/>
      <c r="E56" s="10" t="n"/>
      <c r="F56" s="9">
        <f>IF(B56="","",D56*E56)</f>
        <v/>
      </c>
      <c r="G56" s="10" t="n"/>
      <c r="H56" s="10" t="n"/>
    </row>
    <row r="57">
      <c r="A57" s="10" t="n"/>
      <c r="B57" s="10" t="n"/>
      <c r="C57" s="9">
        <f>IF(B57="","",VLOOKUP(B57,'Danh muc'!A:B,2,FALSE))</f>
        <v/>
      </c>
      <c r="D57" s="10" t="n"/>
      <c r="E57" s="10" t="n"/>
      <c r="F57" s="9">
        <f>IF(B57="","",D57*E57)</f>
        <v/>
      </c>
      <c r="G57" s="10" t="n"/>
      <c r="H57" s="10" t="n"/>
    </row>
    <row r="58">
      <c r="A58" s="10" t="n"/>
      <c r="B58" s="10" t="n"/>
      <c r="C58" s="9">
        <f>IF(B58="","",VLOOKUP(B58,'Danh muc'!A:B,2,FALSE))</f>
        <v/>
      </c>
      <c r="D58" s="10" t="n"/>
      <c r="E58" s="10" t="n"/>
      <c r="F58" s="9">
        <f>IF(B58="","",D58*E58)</f>
        <v/>
      </c>
      <c r="G58" s="10" t="n"/>
      <c r="H58" s="10" t="n"/>
    </row>
    <row r="59">
      <c r="A59" s="10" t="n"/>
      <c r="B59" s="10" t="n"/>
      <c r="C59" s="9">
        <f>IF(B59="","",VLOOKUP(B59,'Danh muc'!A:B,2,FALSE))</f>
        <v/>
      </c>
      <c r="D59" s="10" t="n"/>
      <c r="E59" s="10" t="n"/>
      <c r="F59" s="9">
        <f>IF(B59="","",D59*E59)</f>
        <v/>
      </c>
      <c r="G59" s="10" t="n"/>
      <c r="H59" s="10" t="n"/>
    </row>
    <row r="60">
      <c r="A60" s="10" t="n"/>
      <c r="B60" s="10" t="n"/>
      <c r="C60" s="9">
        <f>IF(B60="","",VLOOKUP(B60,'Danh muc'!A:B,2,FALSE))</f>
        <v/>
      </c>
      <c r="D60" s="10" t="n"/>
      <c r="E60" s="10" t="n"/>
      <c r="F60" s="9">
        <f>IF(B60="","",D60*E60)</f>
        <v/>
      </c>
      <c r="G60" s="10" t="n"/>
      <c r="H60" s="10" t="n"/>
    </row>
    <row r="61">
      <c r="A61" s="10" t="n"/>
      <c r="B61" s="10" t="n"/>
      <c r="C61" s="9">
        <f>IF(B61="","",VLOOKUP(B61,'Danh muc'!A:B,2,FALSE))</f>
        <v/>
      </c>
      <c r="D61" s="10" t="n"/>
      <c r="E61" s="10" t="n"/>
      <c r="F61" s="9">
        <f>IF(B61="","",D61*E61)</f>
        <v/>
      </c>
      <c r="G61" s="10" t="n"/>
      <c r="H61" s="10" t="n"/>
    </row>
    <row r="62">
      <c r="A62" s="10" t="n"/>
      <c r="B62" s="10" t="n"/>
      <c r="C62" s="9">
        <f>IF(B62="","",VLOOKUP(B62,'Danh muc'!A:B,2,FALSE))</f>
        <v/>
      </c>
      <c r="D62" s="10" t="n"/>
      <c r="E62" s="10" t="n"/>
      <c r="F62" s="9">
        <f>IF(B62="","",D62*E62)</f>
        <v/>
      </c>
      <c r="G62" s="10" t="n"/>
      <c r="H62" s="10" t="n"/>
    </row>
    <row r="63">
      <c r="A63" s="10" t="n"/>
      <c r="B63" s="10" t="n"/>
      <c r="C63" s="9">
        <f>IF(B63="","",VLOOKUP(B63,'Danh muc'!A:B,2,FALSE))</f>
        <v/>
      </c>
      <c r="D63" s="10" t="n"/>
      <c r="E63" s="10" t="n"/>
      <c r="F63" s="9">
        <f>IF(B63="","",D63*E63)</f>
        <v/>
      </c>
      <c r="G63" s="10" t="n"/>
      <c r="H63" s="10" t="n"/>
    </row>
    <row r="64">
      <c r="A64" s="10" t="n"/>
      <c r="B64" s="10" t="n"/>
      <c r="C64" s="9">
        <f>IF(B64="","",VLOOKUP(B64,'Danh muc'!A:B,2,FALSE))</f>
        <v/>
      </c>
      <c r="D64" s="10" t="n"/>
      <c r="E64" s="10" t="n"/>
      <c r="F64" s="9">
        <f>IF(B64="","",D64*E64)</f>
        <v/>
      </c>
      <c r="G64" s="10" t="n"/>
      <c r="H64" s="10" t="n"/>
    </row>
    <row r="65">
      <c r="A65" s="10" t="n"/>
      <c r="B65" s="10" t="n"/>
      <c r="C65" s="9">
        <f>IF(B65="","",VLOOKUP(B65,'Danh muc'!A:B,2,FALSE))</f>
        <v/>
      </c>
      <c r="D65" s="10" t="n"/>
      <c r="E65" s="10" t="n"/>
      <c r="F65" s="9">
        <f>IF(B65="","",D65*E65)</f>
        <v/>
      </c>
      <c r="G65" s="10" t="n"/>
      <c r="H65" s="10" t="n"/>
    </row>
    <row r="66">
      <c r="A66" s="10" t="n"/>
      <c r="B66" s="10" t="n"/>
      <c r="C66" s="9">
        <f>IF(B66="","",VLOOKUP(B66,'Danh muc'!A:B,2,FALSE))</f>
        <v/>
      </c>
      <c r="D66" s="10" t="n"/>
      <c r="E66" s="10" t="n"/>
      <c r="F66" s="9">
        <f>IF(B66="","",D66*E66)</f>
        <v/>
      </c>
      <c r="G66" s="10" t="n"/>
      <c r="H66" s="10" t="n"/>
    </row>
    <row r="67">
      <c r="A67" s="10" t="n"/>
      <c r="B67" s="10" t="n"/>
      <c r="C67" s="9">
        <f>IF(B67="","",VLOOKUP(B67,'Danh muc'!A:B,2,FALSE))</f>
        <v/>
      </c>
      <c r="D67" s="10" t="n"/>
      <c r="E67" s="10" t="n"/>
      <c r="F67" s="9">
        <f>IF(B67="","",D67*E67)</f>
        <v/>
      </c>
      <c r="G67" s="10" t="n"/>
      <c r="H67" s="10" t="n"/>
    </row>
    <row r="68">
      <c r="A68" s="10" t="n"/>
      <c r="B68" s="10" t="n"/>
      <c r="C68" s="9">
        <f>IF(B68="","",VLOOKUP(B68,'Danh muc'!A:B,2,FALSE))</f>
        <v/>
      </c>
      <c r="D68" s="10" t="n"/>
      <c r="E68" s="10" t="n"/>
      <c r="F68" s="9">
        <f>IF(B68="","",D68*E68)</f>
        <v/>
      </c>
      <c r="G68" s="10" t="n"/>
      <c r="H68" s="10" t="n"/>
    </row>
    <row r="69">
      <c r="A69" s="10" t="n"/>
      <c r="B69" s="10" t="n"/>
      <c r="C69" s="9">
        <f>IF(B69="","",VLOOKUP(B69,'Danh muc'!A:B,2,FALSE))</f>
        <v/>
      </c>
      <c r="D69" s="10" t="n"/>
      <c r="E69" s="10" t="n"/>
      <c r="F69" s="9">
        <f>IF(B69="","",D69*E69)</f>
        <v/>
      </c>
      <c r="G69" s="10" t="n"/>
      <c r="H69" s="10" t="n"/>
    </row>
    <row r="70">
      <c r="A70" s="10" t="n"/>
      <c r="B70" s="10" t="n"/>
      <c r="C70" s="9">
        <f>IF(B70="","",VLOOKUP(B70,'Danh muc'!A:B,2,FALSE))</f>
        <v/>
      </c>
      <c r="D70" s="10" t="n"/>
      <c r="E70" s="10" t="n"/>
      <c r="F70" s="9">
        <f>IF(B70="","",D70*E70)</f>
        <v/>
      </c>
      <c r="G70" s="10" t="n"/>
      <c r="H70" s="10" t="n"/>
    </row>
    <row r="71">
      <c r="A71" s="10" t="n"/>
      <c r="B71" s="10" t="n"/>
      <c r="C71" s="9">
        <f>IF(B71="","",VLOOKUP(B71,'Danh muc'!A:B,2,FALSE))</f>
        <v/>
      </c>
      <c r="D71" s="10" t="n"/>
      <c r="E71" s="10" t="n"/>
      <c r="F71" s="9">
        <f>IF(B71="","",D71*E71)</f>
        <v/>
      </c>
      <c r="G71" s="10" t="n"/>
      <c r="H71" s="10" t="n"/>
    </row>
    <row r="72">
      <c r="A72" s="10" t="n"/>
      <c r="B72" s="10" t="n"/>
      <c r="C72" s="9">
        <f>IF(B72="","",VLOOKUP(B72,'Danh muc'!A:B,2,FALSE))</f>
        <v/>
      </c>
      <c r="D72" s="10" t="n"/>
      <c r="E72" s="10" t="n"/>
      <c r="F72" s="9">
        <f>IF(B72="","",D72*E72)</f>
        <v/>
      </c>
      <c r="G72" s="10" t="n"/>
      <c r="H72" s="10" t="n"/>
    </row>
    <row r="73">
      <c r="A73" s="10" t="n"/>
      <c r="B73" s="10" t="n"/>
      <c r="C73" s="9">
        <f>IF(B73="","",VLOOKUP(B73,'Danh muc'!A:B,2,FALSE))</f>
        <v/>
      </c>
      <c r="D73" s="10" t="n"/>
      <c r="E73" s="10" t="n"/>
      <c r="F73" s="9">
        <f>IF(B73="","",D73*E73)</f>
        <v/>
      </c>
      <c r="G73" s="10" t="n"/>
      <c r="H73" s="10" t="n"/>
    </row>
    <row r="74">
      <c r="A74" s="10" t="n"/>
      <c r="B74" s="10" t="n"/>
      <c r="C74" s="9">
        <f>IF(B74="","",VLOOKUP(B74,'Danh muc'!A:B,2,FALSE))</f>
        <v/>
      </c>
      <c r="D74" s="10" t="n"/>
      <c r="E74" s="10" t="n"/>
      <c r="F74" s="9">
        <f>IF(B74="","",D74*E74)</f>
        <v/>
      </c>
      <c r="G74" s="10" t="n"/>
      <c r="H74" s="10" t="n"/>
    </row>
    <row r="75">
      <c r="A75" s="10" t="n"/>
      <c r="B75" s="10" t="n"/>
      <c r="C75" s="9">
        <f>IF(B75="","",VLOOKUP(B75,'Danh muc'!A:B,2,FALSE))</f>
        <v/>
      </c>
      <c r="D75" s="10" t="n"/>
      <c r="E75" s="10" t="n"/>
      <c r="F75" s="9">
        <f>IF(B75="","",D75*E75)</f>
        <v/>
      </c>
      <c r="G75" s="10" t="n"/>
      <c r="H75" s="10" t="n"/>
    </row>
    <row r="76">
      <c r="A76" s="10" t="n"/>
      <c r="B76" s="10" t="n"/>
      <c r="C76" s="9">
        <f>IF(B76="","",VLOOKUP(B76,'Danh muc'!A:B,2,FALSE))</f>
        <v/>
      </c>
      <c r="D76" s="10" t="n"/>
      <c r="E76" s="10" t="n"/>
      <c r="F76" s="9">
        <f>IF(B76="","",D76*E76)</f>
        <v/>
      </c>
      <c r="G76" s="10" t="n"/>
      <c r="H76" s="10" t="n"/>
    </row>
    <row r="77">
      <c r="A77" s="10" t="n"/>
      <c r="B77" s="10" t="n"/>
      <c r="C77" s="9">
        <f>IF(B77="","",VLOOKUP(B77,'Danh muc'!A:B,2,FALSE))</f>
        <v/>
      </c>
      <c r="D77" s="10" t="n"/>
      <c r="E77" s="10" t="n"/>
      <c r="F77" s="9">
        <f>IF(B77="","",D77*E77)</f>
        <v/>
      </c>
      <c r="G77" s="10" t="n"/>
      <c r="H77" s="10" t="n"/>
    </row>
    <row r="78">
      <c r="A78" s="10" t="n"/>
      <c r="B78" s="10" t="n"/>
      <c r="C78" s="9">
        <f>IF(B78="","",VLOOKUP(B78,'Danh muc'!A:B,2,FALSE))</f>
        <v/>
      </c>
      <c r="D78" s="10" t="n"/>
      <c r="E78" s="10" t="n"/>
      <c r="F78" s="9">
        <f>IF(B78="","",D78*E78)</f>
        <v/>
      </c>
      <c r="G78" s="10" t="n"/>
      <c r="H78" s="10" t="n"/>
    </row>
    <row r="79">
      <c r="A79" s="10" t="n"/>
      <c r="B79" s="10" t="n"/>
      <c r="C79" s="9">
        <f>IF(B79="","",VLOOKUP(B79,'Danh muc'!A:B,2,FALSE))</f>
        <v/>
      </c>
      <c r="D79" s="10" t="n"/>
      <c r="E79" s="10" t="n"/>
      <c r="F79" s="9">
        <f>IF(B79="","",D79*E79)</f>
        <v/>
      </c>
      <c r="G79" s="10" t="n"/>
      <c r="H79" s="10" t="n"/>
    </row>
    <row r="80">
      <c r="A80" s="10" t="n"/>
      <c r="B80" s="10" t="n"/>
      <c r="C80" s="9">
        <f>IF(B80="","",VLOOKUP(B80,'Danh muc'!A:B,2,FALSE))</f>
        <v/>
      </c>
      <c r="D80" s="10" t="n"/>
      <c r="E80" s="10" t="n"/>
      <c r="F80" s="9">
        <f>IF(B80="","",D80*E80)</f>
        <v/>
      </c>
      <c r="G80" s="10" t="n"/>
      <c r="H80" s="10" t="n"/>
    </row>
    <row r="81">
      <c r="A81" s="10" t="n"/>
      <c r="B81" s="10" t="n"/>
      <c r="C81" s="9">
        <f>IF(B81="","",VLOOKUP(B81,'Danh muc'!A:B,2,FALSE))</f>
        <v/>
      </c>
      <c r="D81" s="10" t="n"/>
      <c r="E81" s="10" t="n"/>
      <c r="F81" s="9">
        <f>IF(B81="","",D81*E81)</f>
        <v/>
      </c>
      <c r="G81" s="10" t="n"/>
      <c r="H81" s="10" t="n"/>
    </row>
    <row r="82">
      <c r="A82" s="10" t="n"/>
      <c r="B82" s="10" t="n"/>
      <c r="C82" s="9">
        <f>IF(B82="","",VLOOKUP(B82,'Danh muc'!A:B,2,FALSE))</f>
        <v/>
      </c>
      <c r="D82" s="10" t="n"/>
      <c r="E82" s="10" t="n"/>
      <c r="F82" s="9">
        <f>IF(B82="","",D82*E82)</f>
        <v/>
      </c>
      <c r="G82" s="10" t="n"/>
      <c r="H82" s="10" t="n"/>
    </row>
    <row r="83">
      <c r="A83" s="10" t="n"/>
      <c r="B83" s="10" t="n"/>
      <c r="C83" s="9">
        <f>IF(B83="","",VLOOKUP(B83,'Danh muc'!A:B,2,FALSE))</f>
        <v/>
      </c>
      <c r="D83" s="10" t="n"/>
      <c r="E83" s="10" t="n"/>
      <c r="F83" s="9">
        <f>IF(B83="","",D83*E83)</f>
        <v/>
      </c>
      <c r="G83" s="10" t="n"/>
      <c r="H83" s="10" t="n"/>
    </row>
    <row r="84">
      <c r="A84" s="10" t="n"/>
      <c r="B84" s="10" t="n"/>
      <c r="C84" s="9">
        <f>IF(B84="","",VLOOKUP(B84,'Danh muc'!A:B,2,FALSE))</f>
        <v/>
      </c>
      <c r="D84" s="10" t="n"/>
      <c r="E84" s="10" t="n"/>
      <c r="F84" s="9">
        <f>IF(B84="","",D84*E84)</f>
        <v/>
      </c>
      <c r="G84" s="10" t="n"/>
      <c r="H84" s="10" t="n"/>
    </row>
    <row r="85">
      <c r="A85" s="10" t="n"/>
      <c r="B85" s="10" t="n"/>
      <c r="C85" s="9">
        <f>IF(B85="","",VLOOKUP(B85,'Danh muc'!A:B,2,FALSE))</f>
        <v/>
      </c>
      <c r="D85" s="10" t="n"/>
      <c r="E85" s="10" t="n"/>
      <c r="F85" s="9">
        <f>IF(B85="","",D85*E85)</f>
        <v/>
      </c>
      <c r="G85" s="10" t="n"/>
      <c r="H85" s="10" t="n"/>
    </row>
    <row r="86">
      <c r="A86" s="10" t="n"/>
      <c r="B86" s="10" t="n"/>
      <c r="C86" s="9">
        <f>IF(B86="","",VLOOKUP(B86,'Danh muc'!A:B,2,FALSE))</f>
        <v/>
      </c>
      <c r="D86" s="10" t="n"/>
      <c r="E86" s="10" t="n"/>
      <c r="F86" s="9">
        <f>IF(B86="","",D86*E86)</f>
        <v/>
      </c>
      <c r="G86" s="10" t="n"/>
      <c r="H86" s="10" t="n"/>
    </row>
    <row r="87">
      <c r="A87" s="10" t="n"/>
      <c r="B87" s="10" t="n"/>
      <c r="C87" s="9">
        <f>IF(B87="","",VLOOKUP(B87,'Danh muc'!A:B,2,FALSE))</f>
        <v/>
      </c>
      <c r="D87" s="10" t="n"/>
      <c r="E87" s="10" t="n"/>
      <c r="F87" s="9">
        <f>IF(B87="","",D87*E87)</f>
        <v/>
      </c>
      <c r="G87" s="10" t="n"/>
      <c r="H87" s="10" t="n"/>
    </row>
    <row r="88">
      <c r="A88" s="10" t="n"/>
      <c r="B88" s="10" t="n"/>
      <c r="C88" s="9">
        <f>IF(B88="","",VLOOKUP(B88,'Danh muc'!A:B,2,FALSE))</f>
        <v/>
      </c>
      <c r="D88" s="10" t="n"/>
      <c r="E88" s="10" t="n"/>
      <c r="F88" s="9">
        <f>IF(B88="","",D88*E88)</f>
        <v/>
      </c>
      <c r="G88" s="10" t="n"/>
      <c r="H88" s="10" t="n"/>
    </row>
    <row r="89">
      <c r="A89" s="10" t="n"/>
      <c r="B89" s="10" t="n"/>
      <c r="C89" s="9">
        <f>IF(B89="","",VLOOKUP(B89,'Danh muc'!A:B,2,FALSE))</f>
        <v/>
      </c>
      <c r="D89" s="10" t="n"/>
      <c r="E89" s="10" t="n"/>
      <c r="F89" s="9">
        <f>IF(B89="","",D89*E89)</f>
        <v/>
      </c>
      <c r="G89" s="10" t="n"/>
      <c r="H89" s="10" t="n"/>
    </row>
    <row r="90">
      <c r="A90" s="10" t="n"/>
      <c r="B90" s="10" t="n"/>
      <c r="C90" s="9">
        <f>IF(B90="","",VLOOKUP(B90,'Danh muc'!A:B,2,FALSE))</f>
        <v/>
      </c>
      <c r="D90" s="10" t="n"/>
      <c r="E90" s="10" t="n"/>
      <c r="F90" s="9">
        <f>IF(B90="","",D90*E90)</f>
        <v/>
      </c>
      <c r="G90" s="10" t="n"/>
      <c r="H90" s="10" t="n"/>
    </row>
    <row r="91">
      <c r="A91" s="10" t="n"/>
      <c r="B91" s="10" t="n"/>
      <c r="C91" s="9">
        <f>IF(B91="","",VLOOKUP(B91,'Danh muc'!A:B,2,FALSE))</f>
        <v/>
      </c>
      <c r="D91" s="10" t="n"/>
      <c r="E91" s="10" t="n"/>
      <c r="F91" s="9">
        <f>IF(B91="","",D91*E91)</f>
        <v/>
      </c>
      <c r="G91" s="10" t="n"/>
      <c r="H91" s="10" t="n"/>
    </row>
    <row r="92">
      <c r="A92" s="10" t="n"/>
      <c r="B92" s="10" t="n"/>
      <c r="C92" s="9">
        <f>IF(B92="","",VLOOKUP(B92,'Danh muc'!A:B,2,FALSE))</f>
        <v/>
      </c>
      <c r="D92" s="10" t="n"/>
      <c r="E92" s="10" t="n"/>
      <c r="F92" s="9">
        <f>IF(B92="","",D92*E92)</f>
        <v/>
      </c>
      <c r="G92" s="10" t="n"/>
      <c r="H92" s="10" t="n"/>
    </row>
    <row r="93">
      <c r="A93" s="10" t="n"/>
      <c r="B93" s="10" t="n"/>
      <c r="C93" s="9">
        <f>IF(B93="","",VLOOKUP(B93,'Danh muc'!A:B,2,FALSE))</f>
        <v/>
      </c>
      <c r="D93" s="10" t="n"/>
      <c r="E93" s="10" t="n"/>
      <c r="F93" s="9">
        <f>IF(B93="","",D93*E93)</f>
        <v/>
      </c>
      <c r="G93" s="10" t="n"/>
      <c r="H93" s="10" t="n"/>
    </row>
    <row r="94">
      <c r="A94" s="10" t="n"/>
      <c r="B94" s="10" t="n"/>
      <c r="C94" s="9">
        <f>IF(B94="","",VLOOKUP(B94,'Danh muc'!A:B,2,FALSE))</f>
        <v/>
      </c>
      <c r="D94" s="10" t="n"/>
      <c r="E94" s="10" t="n"/>
      <c r="F94" s="9">
        <f>IF(B94="","",D94*E94)</f>
        <v/>
      </c>
      <c r="G94" s="10" t="n"/>
      <c r="H94" s="10" t="n"/>
    </row>
    <row r="95">
      <c r="A95" s="10" t="n"/>
      <c r="B95" s="10" t="n"/>
      <c r="C95" s="9">
        <f>IF(B95="","",VLOOKUP(B95,'Danh muc'!A:B,2,FALSE))</f>
        <v/>
      </c>
      <c r="D95" s="10" t="n"/>
      <c r="E95" s="10" t="n"/>
      <c r="F95" s="9">
        <f>IF(B95="","",D95*E95)</f>
        <v/>
      </c>
      <c r="G95" s="10" t="n"/>
      <c r="H95" s="10" t="n"/>
    </row>
    <row r="96">
      <c r="A96" s="10" t="n"/>
      <c r="B96" s="10" t="n"/>
      <c r="C96" s="9">
        <f>IF(B96="","",VLOOKUP(B96,'Danh muc'!A:B,2,FALSE))</f>
        <v/>
      </c>
      <c r="D96" s="10" t="n"/>
      <c r="E96" s="10" t="n"/>
      <c r="F96" s="9">
        <f>IF(B96="","",D96*E96)</f>
        <v/>
      </c>
      <c r="G96" s="10" t="n"/>
      <c r="H96" s="10" t="n"/>
    </row>
    <row r="97">
      <c r="A97" s="10" t="n"/>
      <c r="B97" s="10" t="n"/>
      <c r="C97" s="9">
        <f>IF(B97="","",VLOOKUP(B97,'Danh muc'!A:B,2,FALSE))</f>
        <v/>
      </c>
      <c r="D97" s="10" t="n"/>
      <c r="E97" s="10" t="n"/>
      <c r="F97" s="9">
        <f>IF(B97="","",D97*E97)</f>
        <v/>
      </c>
      <c r="G97" s="10" t="n"/>
      <c r="H97" s="10" t="n"/>
    </row>
    <row r="98">
      <c r="A98" s="10" t="n"/>
      <c r="B98" s="10" t="n"/>
      <c r="C98" s="9">
        <f>IF(B98="","",VLOOKUP(B98,'Danh muc'!A:B,2,FALSE))</f>
        <v/>
      </c>
      <c r="D98" s="10" t="n"/>
      <c r="E98" s="10" t="n"/>
      <c r="F98" s="9">
        <f>IF(B98="","",D98*E98)</f>
        <v/>
      </c>
      <c r="G98" s="10" t="n"/>
      <c r="H98" s="10" t="n"/>
    </row>
    <row r="99">
      <c r="A99" s="10" t="n"/>
      <c r="B99" s="10" t="n"/>
      <c r="C99" s="9">
        <f>IF(B99="","",VLOOKUP(B99,'Danh muc'!A:B,2,FALSE))</f>
        <v/>
      </c>
      <c r="D99" s="10" t="n"/>
      <c r="E99" s="10" t="n"/>
      <c r="F99" s="9">
        <f>IF(B99="","",D99*E99)</f>
        <v/>
      </c>
      <c r="G99" s="10" t="n"/>
      <c r="H99" s="10" t="n"/>
    </row>
    <row r="100">
      <c r="A100" s="10" t="n"/>
      <c r="B100" s="10" t="n"/>
      <c r="C100" s="9">
        <f>IF(B100="","",VLOOKUP(B100,'Danh muc'!A:B,2,FALSE))</f>
        <v/>
      </c>
      <c r="D100" s="10" t="n"/>
      <c r="E100" s="10" t="n"/>
      <c r="F100" s="9">
        <f>IF(B100="","",D100*E100)</f>
        <v/>
      </c>
      <c r="G100" s="10" t="n"/>
      <c r="H100" s="10" t="n"/>
    </row>
    <row r="101">
      <c r="A101" s="10" t="n"/>
      <c r="B101" s="10" t="n"/>
      <c r="C101" s="9">
        <f>IF(B101="","",VLOOKUP(B101,'Danh muc'!A:B,2,FALSE))</f>
        <v/>
      </c>
      <c r="D101" s="10" t="n"/>
      <c r="E101" s="10" t="n"/>
      <c r="F101" s="9">
        <f>IF(B101="","",D101*E101)</f>
        <v/>
      </c>
      <c r="G101" s="10" t="n"/>
      <c r="H101" s="10" t="n"/>
    </row>
    <row r="102">
      <c r="A102" s="10" t="n"/>
      <c r="B102" s="10" t="n"/>
      <c r="C102" s="9">
        <f>IF(B102="","",VLOOKUP(B102,'Danh muc'!A:B,2,FALSE))</f>
        <v/>
      </c>
      <c r="D102" s="10" t="n"/>
      <c r="E102" s="10" t="n"/>
      <c r="F102" s="9">
        <f>IF(B102="","",D102*E102)</f>
        <v/>
      </c>
      <c r="G102" s="10" t="n"/>
      <c r="H102" s="10" t="n"/>
    </row>
    <row r="103">
      <c r="A103" s="10" t="n"/>
      <c r="B103" s="10" t="n"/>
      <c r="C103" s="9">
        <f>IF(B103="","",VLOOKUP(B103,'Danh muc'!A:B,2,FALSE))</f>
        <v/>
      </c>
      <c r="D103" s="10" t="n"/>
      <c r="E103" s="10" t="n"/>
      <c r="F103" s="9">
        <f>IF(B103="","",D103*E103)</f>
        <v/>
      </c>
      <c r="G103" s="10" t="n"/>
      <c r="H103" s="10" t="n"/>
    </row>
    <row r="104">
      <c r="A104" s="10" t="n"/>
      <c r="B104" s="10" t="n"/>
      <c r="C104" s="9">
        <f>IF(B104="","",VLOOKUP(B104,'Danh muc'!A:B,2,FALSE))</f>
        <v/>
      </c>
      <c r="D104" s="10" t="n"/>
      <c r="E104" s="10" t="n"/>
      <c r="F104" s="9">
        <f>IF(B104="","",D104*E104)</f>
        <v/>
      </c>
      <c r="G104" s="10" t="n"/>
      <c r="H104" s="10" t="n"/>
    </row>
    <row r="105">
      <c r="A105" s="10" t="n"/>
      <c r="B105" s="10" t="n"/>
      <c r="C105" s="9">
        <f>IF(B105="","",VLOOKUP(B105,'Danh muc'!A:B,2,FALSE))</f>
        <v/>
      </c>
      <c r="D105" s="10" t="n"/>
      <c r="E105" s="10" t="n"/>
      <c r="F105" s="9">
        <f>IF(B105="","",D105*E105)</f>
        <v/>
      </c>
      <c r="G105" s="10" t="n"/>
      <c r="H105" s="10" t="n"/>
    </row>
    <row r="106">
      <c r="A106" s="10" t="n"/>
      <c r="B106" s="10" t="n"/>
      <c r="C106" s="9">
        <f>IF(B106="","",VLOOKUP(B106,'Danh muc'!A:B,2,FALSE))</f>
        <v/>
      </c>
      <c r="D106" s="10" t="n"/>
      <c r="E106" s="10" t="n"/>
      <c r="F106" s="9">
        <f>IF(B106="","",D106*E106)</f>
        <v/>
      </c>
      <c r="G106" s="10" t="n"/>
      <c r="H106" s="10" t="n"/>
    </row>
    <row r="107">
      <c r="A107" s="10" t="n"/>
      <c r="B107" s="10" t="n"/>
      <c r="C107" s="9">
        <f>IF(B107="","",VLOOKUP(B107,'Danh muc'!A:B,2,FALSE))</f>
        <v/>
      </c>
      <c r="D107" s="10" t="n"/>
      <c r="E107" s="10" t="n"/>
      <c r="F107" s="9">
        <f>IF(B107="","",D107*E107)</f>
        <v/>
      </c>
      <c r="G107" s="10" t="n"/>
      <c r="H107" s="10" t="n"/>
    </row>
    <row r="108">
      <c r="A108" s="10" t="n"/>
      <c r="B108" s="10" t="n"/>
      <c r="C108" s="9">
        <f>IF(B108="","",VLOOKUP(B108,'Danh muc'!A:B,2,FALSE))</f>
        <v/>
      </c>
      <c r="D108" s="10" t="n"/>
      <c r="E108" s="10" t="n"/>
      <c r="F108" s="9">
        <f>IF(B108="","",D108*E108)</f>
        <v/>
      </c>
      <c r="G108" s="10" t="n"/>
      <c r="H108" s="10" t="n"/>
    </row>
    <row r="109">
      <c r="A109" s="10" t="n"/>
      <c r="B109" s="10" t="n"/>
      <c r="C109" s="9">
        <f>IF(B109="","",VLOOKUP(B109,'Danh muc'!A:B,2,FALSE))</f>
        <v/>
      </c>
      <c r="D109" s="10" t="n"/>
      <c r="E109" s="10" t="n"/>
      <c r="F109" s="9">
        <f>IF(B109="","",D109*E109)</f>
        <v/>
      </c>
      <c r="G109" s="10" t="n"/>
      <c r="H109" s="10" t="n"/>
    </row>
    <row r="110">
      <c r="A110" s="10" t="n"/>
      <c r="B110" s="10" t="n"/>
      <c r="C110" s="9">
        <f>IF(B110="","",VLOOKUP(B110,'Danh muc'!A:B,2,FALSE))</f>
        <v/>
      </c>
      <c r="D110" s="10" t="n"/>
      <c r="E110" s="10" t="n"/>
      <c r="F110" s="9">
        <f>IF(B110="","",D110*E110)</f>
        <v/>
      </c>
      <c r="G110" s="10" t="n"/>
      <c r="H110" s="10" t="n"/>
    </row>
    <row r="111">
      <c r="A111" s="10" t="n"/>
      <c r="B111" s="10" t="n"/>
      <c r="C111" s="9">
        <f>IF(B111="","",VLOOKUP(B111,'Danh muc'!A:B,2,FALSE))</f>
        <v/>
      </c>
      <c r="D111" s="10" t="n"/>
      <c r="E111" s="10" t="n"/>
      <c r="F111" s="9">
        <f>IF(B111="","",D111*E111)</f>
        <v/>
      </c>
      <c r="G111" s="10" t="n"/>
      <c r="H111" s="10" t="n"/>
    </row>
    <row r="112">
      <c r="A112" s="10" t="n"/>
      <c r="B112" s="10" t="n"/>
      <c r="C112" s="9">
        <f>IF(B112="","",VLOOKUP(B112,'Danh muc'!A:B,2,FALSE))</f>
        <v/>
      </c>
      <c r="D112" s="10" t="n"/>
      <c r="E112" s="10" t="n"/>
      <c r="F112" s="9">
        <f>IF(B112="","",D112*E112)</f>
        <v/>
      </c>
      <c r="G112" s="10" t="n"/>
      <c r="H112" s="10" t="n"/>
    </row>
    <row r="113">
      <c r="A113" s="10" t="n"/>
      <c r="B113" s="10" t="n"/>
      <c r="C113" s="9">
        <f>IF(B113="","",VLOOKUP(B113,'Danh muc'!A:B,2,FALSE))</f>
        <v/>
      </c>
      <c r="D113" s="10" t="n"/>
      <c r="E113" s="10" t="n"/>
      <c r="F113" s="9">
        <f>IF(B113="","",D113*E113)</f>
        <v/>
      </c>
      <c r="G113" s="10" t="n"/>
      <c r="H113" s="10" t="n"/>
    </row>
    <row r="114">
      <c r="A114" s="10" t="n"/>
      <c r="B114" s="10" t="n"/>
      <c r="C114" s="9">
        <f>IF(B114="","",VLOOKUP(B114,'Danh muc'!A:B,2,FALSE))</f>
        <v/>
      </c>
      <c r="D114" s="10" t="n"/>
      <c r="E114" s="10" t="n"/>
      <c r="F114" s="9">
        <f>IF(B114="","",D114*E114)</f>
        <v/>
      </c>
      <c r="G114" s="10" t="n"/>
      <c r="H114" s="10" t="n"/>
    </row>
    <row r="115">
      <c r="A115" s="10" t="n"/>
      <c r="B115" s="10" t="n"/>
      <c r="C115" s="9">
        <f>IF(B115="","",VLOOKUP(B115,'Danh muc'!A:B,2,FALSE))</f>
        <v/>
      </c>
      <c r="D115" s="10" t="n"/>
      <c r="E115" s="10" t="n"/>
      <c r="F115" s="9">
        <f>IF(B115="","",D115*E115)</f>
        <v/>
      </c>
      <c r="G115" s="10" t="n"/>
      <c r="H115" s="10" t="n"/>
    </row>
    <row r="116">
      <c r="A116" s="10" t="n"/>
      <c r="B116" s="10" t="n"/>
      <c r="C116" s="9">
        <f>IF(B116="","",VLOOKUP(B116,'Danh muc'!A:B,2,FALSE))</f>
        <v/>
      </c>
      <c r="D116" s="10" t="n"/>
      <c r="E116" s="10" t="n"/>
      <c r="F116" s="9">
        <f>IF(B116="","",D116*E116)</f>
        <v/>
      </c>
      <c r="G116" s="10" t="n"/>
      <c r="H116" s="10" t="n"/>
    </row>
    <row r="117">
      <c r="A117" s="10" t="n"/>
      <c r="B117" s="10" t="n"/>
      <c r="C117" s="9">
        <f>IF(B117="","",VLOOKUP(B117,'Danh muc'!A:B,2,FALSE))</f>
        <v/>
      </c>
      <c r="D117" s="10" t="n"/>
      <c r="E117" s="10" t="n"/>
      <c r="F117" s="9">
        <f>IF(B117="","",D117*E117)</f>
        <v/>
      </c>
      <c r="G117" s="10" t="n"/>
      <c r="H117" s="10" t="n"/>
    </row>
    <row r="118">
      <c r="A118" s="10" t="n"/>
      <c r="B118" s="10" t="n"/>
      <c r="C118" s="9">
        <f>IF(B118="","",VLOOKUP(B118,'Danh muc'!A:B,2,FALSE))</f>
        <v/>
      </c>
      <c r="D118" s="10" t="n"/>
      <c r="E118" s="10" t="n"/>
      <c r="F118" s="9">
        <f>IF(B118="","",D118*E118)</f>
        <v/>
      </c>
      <c r="G118" s="10" t="n"/>
      <c r="H118" s="10" t="n"/>
    </row>
    <row r="119">
      <c r="A119" s="10" t="n"/>
      <c r="B119" s="10" t="n"/>
      <c r="C119" s="9">
        <f>IF(B119="","",VLOOKUP(B119,'Danh muc'!A:B,2,FALSE))</f>
        <v/>
      </c>
      <c r="D119" s="10" t="n"/>
      <c r="E119" s="10" t="n"/>
      <c r="F119" s="9">
        <f>IF(B119="","",D119*E119)</f>
        <v/>
      </c>
      <c r="G119" s="10" t="n"/>
      <c r="H119" s="10" t="n"/>
    </row>
    <row r="120">
      <c r="A120" s="10" t="n"/>
      <c r="B120" s="10" t="n"/>
      <c r="C120" s="9">
        <f>IF(B120="","",VLOOKUP(B120,'Danh muc'!A:B,2,FALSE))</f>
        <v/>
      </c>
      <c r="D120" s="10" t="n"/>
      <c r="E120" s="10" t="n"/>
      <c r="F120" s="9">
        <f>IF(B120="","",D120*E120)</f>
        <v/>
      </c>
      <c r="G120" s="10" t="n"/>
      <c r="H120" s="10" t="n"/>
    </row>
    <row r="121">
      <c r="A121" s="10" t="n"/>
      <c r="B121" s="10" t="n"/>
      <c r="C121" s="9">
        <f>IF(B121="","",VLOOKUP(B121,'Danh muc'!A:B,2,FALSE))</f>
        <v/>
      </c>
      <c r="D121" s="10" t="n"/>
      <c r="E121" s="10" t="n"/>
      <c r="F121" s="9">
        <f>IF(B121="","",D121*E121)</f>
        <v/>
      </c>
      <c r="G121" s="10" t="n"/>
      <c r="H121" s="10" t="n"/>
    </row>
    <row r="122">
      <c r="A122" s="10" t="n"/>
      <c r="B122" s="10" t="n"/>
      <c r="C122" s="9">
        <f>IF(B122="","",VLOOKUP(B122,'Danh muc'!A:B,2,FALSE))</f>
        <v/>
      </c>
      <c r="D122" s="10" t="n"/>
      <c r="E122" s="10" t="n"/>
      <c r="F122" s="9">
        <f>IF(B122="","",D122*E122)</f>
        <v/>
      </c>
      <c r="G122" s="10" t="n"/>
      <c r="H122" s="10" t="n"/>
    </row>
    <row r="123">
      <c r="A123" s="10" t="n"/>
      <c r="B123" s="10" t="n"/>
      <c r="C123" s="9">
        <f>IF(B123="","",VLOOKUP(B123,'Danh muc'!A:B,2,FALSE))</f>
        <v/>
      </c>
      <c r="D123" s="10" t="n"/>
      <c r="E123" s="10" t="n"/>
      <c r="F123" s="9">
        <f>IF(B123="","",D123*E123)</f>
        <v/>
      </c>
      <c r="G123" s="10" t="n"/>
      <c r="H123" s="10" t="n"/>
    </row>
    <row r="124">
      <c r="A124" s="10" t="n"/>
      <c r="B124" s="10" t="n"/>
      <c r="C124" s="9">
        <f>IF(B124="","",VLOOKUP(B124,'Danh muc'!A:B,2,FALSE))</f>
        <v/>
      </c>
      <c r="D124" s="10" t="n"/>
      <c r="E124" s="10" t="n"/>
      <c r="F124" s="9">
        <f>IF(B124="","",D124*E124)</f>
        <v/>
      </c>
      <c r="G124" s="10" t="n"/>
      <c r="H124" s="10" t="n"/>
    </row>
    <row r="125">
      <c r="A125" s="10" t="n"/>
      <c r="B125" s="10" t="n"/>
      <c r="C125" s="9">
        <f>IF(B125="","",VLOOKUP(B125,'Danh muc'!A:B,2,FALSE))</f>
        <v/>
      </c>
      <c r="D125" s="10" t="n"/>
      <c r="E125" s="10" t="n"/>
      <c r="F125" s="9">
        <f>IF(B125="","",D125*E125)</f>
        <v/>
      </c>
      <c r="G125" s="10" t="n"/>
      <c r="H125" s="10" t="n"/>
    </row>
    <row r="126">
      <c r="A126" s="10" t="n"/>
      <c r="B126" s="10" t="n"/>
      <c r="C126" s="9">
        <f>IF(B126="","",VLOOKUP(B126,'Danh muc'!A:B,2,FALSE))</f>
        <v/>
      </c>
      <c r="D126" s="10" t="n"/>
      <c r="E126" s="10" t="n"/>
      <c r="F126" s="9">
        <f>IF(B126="","",D126*E126)</f>
        <v/>
      </c>
      <c r="G126" s="10" t="n"/>
      <c r="H126" s="10" t="n"/>
    </row>
    <row r="127">
      <c r="A127" s="10" t="n"/>
      <c r="B127" s="10" t="n"/>
      <c r="C127" s="9">
        <f>IF(B127="","",VLOOKUP(B127,'Danh muc'!A:B,2,FALSE))</f>
        <v/>
      </c>
      <c r="D127" s="10" t="n"/>
      <c r="E127" s="10" t="n"/>
      <c r="F127" s="9">
        <f>IF(B127="","",D127*E127)</f>
        <v/>
      </c>
      <c r="G127" s="10" t="n"/>
      <c r="H127" s="10" t="n"/>
    </row>
    <row r="128">
      <c r="A128" s="10" t="n"/>
      <c r="B128" s="10" t="n"/>
      <c r="C128" s="9">
        <f>IF(B128="","",VLOOKUP(B128,'Danh muc'!A:B,2,FALSE))</f>
        <v/>
      </c>
      <c r="D128" s="10" t="n"/>
      <c r="E128" s="10" t="n"/>
      <c r="F128" s="9">
        <f>IF(B128="","",D128*E128)</f>
        <v/>
      </c>
      <c r="G128" s="10" t="n"/>
      <c r="H128" s="10" t="n"/>
    </row>
    <row r="129">
      <c r="A129" s="10" t="n"/>
      <c r="B129" s="10" t="n"/>
      <c r="C129" s="9">
        <f>IF(B129="","",VLOOKUP(B129,'Danh muc'!A:B,2,FALSE))</f>
        <v/>
      </c>
      <c r="D129" s="10" t="n"/>
      <c r="E129" s="10" t="n"/>
      <c r="F129" s="9">
        <f>IF(B129="","",D129*E129)</f>
        <v/>
      </c>
      <c r="G129" s="10" t="n"/>
      <c r="H129" s="10" t="n"/>
    </row>
    <row r="130">
      <c r="A130" s="10" t="n"/>
      <c r="B130" s="10" t="n"/>
      <c r="C130" s="9">
        <f>IF(B130="","",VLOOKUP(B130,'Danh muc'!A:B,2,FALSE))</f>
        <v/>
      </c>
      <c r="D130" s="10" t="n"/>
      <c r="E130" s="10" t="n"/>
      <c r="F130" s="9">
        <f>IF(B130="","",D130*E130)</f>
        <v/>
      </c>
      <c r="G130" s="10" t="n"/>
      <c r="H130" s="10" t="n"/>
    </row>
    <row r="131">
      <c r="A131" s="10" t="n"/>
      <c r="B131" s="10" t="n"/>
      <c r="C131" s="9">
        <f>IF(B131="","",VLOOKUP(B131,'Danh muc'!A:B,2,FALSE))</f>
        <v/>
      </c>
      <c r="D131" s="10" t="n"/>
      <c r="E131" s="10" t="n"/>
      <c r="F131" s="9">
        <f>IF(B131="","",D131*E131)</f>
        <v/>
      </c>
      <c r="G131" s="10" t="n"/>
      <c r="H131" s="10" t="n"/>
    </row>
    <row r="132">
      <c r="A132" s="10" t="n"/>
      <c r="B132" s="10" t="n"/>
      <c r="C132" s="9">
        <f>IF(B132="","",VLOOKUP(B132,'Danh muc'!A:B,2,FALSE))</f>
        <v/>
      </c>
      <c r="D132" s="10" t="n"/>
      <c r="E132" s="10" t="n"/>
      <c r="F132" s="9">
        <f>IF(B132="","",D132*E132)</f>
        <v/>
      </c>
      <c r="G132" s="10" t="n"/>
      <c r="H132" s="10" t="n"/>
    </row>
    <row r="133">
      <c r="A133" s="10" t="n"/>
      <c r="B133" s="10" t="n"/>
      <c r="C133" s="9">
        <f>IF(B133="","",VLOOKUP(B133,'Danh muc'!A:B,2,FALSE))</f>
        <v/>
      </c>
      <c r="D133" s="10" t="n"/>
      <c r="E133" s="10" t="n"/>
      <c r="F133" s="9">
        <f>IF(B133="","",D133*E133)</f>
        <v/>
      </c>
      <c r="G133" s="10" t="n"/>
      <c r="H133" s="10" t="n"/>
    </row>
    <row r="134">
      <c r="A134" s="10" t="n"/>
      <c r="B134" s="10" t="n"/>
      <c r="C134" s="9">
        <f>IF(B134="","",VLOOKUP(B134,'Danh muc'!A:B,2,FALSE))</f>
        <v/>
      </c>
      <c r="D134" s="10" t="n"/>
      <c r="E134" s="10" t="n"/>
      <c r="F134" s="9">
        <f>IF(B134="","",D134*E134)</f>
        <v/>
      </c>
      <c r="G134" s="10" t="n"/>
      <c r="H134" s="10" t="n"/>
    </row>
    <row r="135">
      <c r="A135" s="10" t="n"/>
      <c r="B135" s="10" t="n"/>
      <c r="C135" s="9">
        <f>IF(B135="","",VLOOKUP(B135,'Danh muc'!A:B,2,FALSE))</f>
        <v/>
      </c>
      <c r="D135" s="10" t="n"/>
      <c r="E135" s="10" t="n"/>
      <c r="F135" s="9">
        <f>IF(B135="","",D135*E135)</f>
        <v/>
      </c>
      <c r="G135" s="10" t="n"/>
      <c r="H135" s="10" t="n"/>
    </row>
    <row r="136">
      <c r="A136" s="10" t="n"/>
      <c r="B136" s="10" t="n"/>
      <c r="C136" s="9">
        <f>IF(B136="","",VLOOKUP(B136,'Danh muc'!A:B,2,FALSE))</f>
        <v/>
      </c>
      <c r="D136" s="10" t="n"/>
      <c r="E136" s="10" t="n"/>
      <c r="F136" s="9">
        <f>IF(B136="","",D136*E136)</f>
        <v/>
      </c>
      <c r="G136" s="10" t="n"/>
      <c r="H136" s="10" t="n"/>
    </row>
    <row r="137">
      <c r="A137" s="10" t="n"/>
      <c r="B137" s="10" t="n"/>
      <c r="C137" s="9">
        <f>IF(B137="","",VLOOKUP(B137,'Danh muc'!A:B,2,FALSE))</f>
        <v/>
      </c>
      <c r="D137" s="10" t="n"/>
      <c r="E137" s="10" t="n"/>
      <c r="F137" s="9">
        <f>IF(B137="","",D137*E137)</f>
        <v/>
      </c>
      <c r="G137" s="10" t="n"/>
      <c r="H137" s="10" t="n"/>
    </row>
    <row r="138">
      <c r="A138" s="10" t="n"/>
      <c r="B138" s="10" t="n"/>
      <c r="C138" s="9">
        <f>IF(B138="","",VLOOKUP(B138,'Danh muc'!A:B,2,FALSE))</f>
        <v/>
      </c>
      <c r="D138" s="10" t="n"/>
      <c r="E138" s="10" t="n"/>
      <c r="F138" s="9">
        <f>IF(B138="","",D138*E138)</f>
        <v/>
      </c>
      <c r="G138" s="10" t="n"/>
      <c r="H138" s="10" t="n"/>
    </row>
    <row r="139">
      <c r="A139" s="10" t="n"/>
      <c r="B139" s="10" t="n"/>
      <c r="C139" s="9">
        <f>IF(B139="","",VLOOKUP(B139,'Danh muc'!A:B,2,FALSE))</f>
        <v/>
      </c>
      <c r="D139" s="10" t="n"/>
      <c r="E139" s="10" t="n"/>
      <c r="F139" s="9">
        <f>IF(B139="","",D139*E139)</f>
        <v/>
      </c>
      <c r="G139" s="10" t="n"/>
      <c r="H139" s="10" t="n"/>
    </row>
    <row r="140">
      <c r="A140" s="10" t="n"/>
      <c r="B140" s="10" t="n"/>
      <c r="C140" s="9">
        <f>IF(B140="","",VLOOKUP(B140,'Danh muc'!A:B,2,FALSE))</f>
        <v/>
      </c>
      <c r="D140" s="10" t="n"/>
      <c r="E140" s="10" t="n"/>
      <c r="F140" s="9">
        <f>IF(B140="","",D140*E140)</f>
        <v/>
      </c>
      <c r="G140" s="10" t="n"/>
      <c r="H140" s="10" t="n"/>
    </row>
    <row r="141">
      <c r="A141" s="10" t="n"/>
      <c r="B141" s="10" t="n"/>
      <c r="C141" s="9">
        <f>IF(B141="","",VLOOKUP(B141,'Danh muc'!A:B,2,FALSE))</f>
        <v/>
      </c>
      <c r="D141" s="10" t="n"/>
      <c r="E141" s="10" t="n"/>
      <c r="F141" s="9">
        <f>IF(B141="","",D141*E141)</f>
        <v/>
      </c>
      <c r="G141" s="10" t="n"/>
      <c r="H141" s="10" t="n"/>
    </row>
    <row r="142">
      <c r="A142" s="10" t="n"/>
      <c r="B142" s="10" t="n"/>
      <c r="C142" s="9">
        <f>IF(B142="","",VLOOKUP(B142,'Danh muc'!A:B,2,FALSE))</f>
        <v/>
      </c>
      <c r="D142" s="10" t="n"/>
      <c r="E142" s="10" t="n"/>
      <c r="F142" s="9">
        <f>IF(B142="","",D142*E142)</f>
        <v/>
      </c>
      <c r="G142" s="10" t="n"/>
      <c r="H142" s="10" t="n"/>
    </row>
    <row r="143">
      <c r="A143" s="10" t="n"/>
      <c r="B143" s="10" t="n"/>
      <c r="C143" s="9">
        <f>IF(B143="","",VLOOKUP(B143,'Danh muc'!A:B,2,FALSE))</f>
        <v/>
      </c>
      <c r="D143" s="10" t="n"/>
      <c r="E143" s="10" t="n"/>
      <c r="F143" s="9">
        <f>IF(B143="","",D143*E143)</f>
        <v/>
      </c>
      <c r="G143" s="10" t="n"/>
      <c r="H143" s="10" t="n"/>
    </row>
    <row r="144">
      <c r="A144" s="10" t="n"/>
      <c r="B144" s="10" t="n"/>
      <c r="C144" s="9">
        <f>IF(B144="","",VLOOKUP(B144,'Danh muc'!A:B,2,FALSE))</f>
        <v/>
      </c>
      <c r="D144" s="10" t="n"/>
      <c r="E144" s="10" t="n"/>
      <c r="F144" s="9">
        <f>IF(B144="","",D144*E144)</f>
        <v/>
      </c>
      <c r="G144" s="10" t="n"/>
      <c r="H144" s="10" t="n"/>
    </row>
    <row r="145">
      <c r="A145" s="10" t="n"/>
      <c r="B145" s="10" t="n"/>
      <c r="C145" s="9">
        <f>IF(B145="","",VLOOKUP(B145,'Danh muc'!A:B,2,FALSE))</f>
        <v/>
      </c>
      <c r="D145" s="10" t="n"/>
      <c r="E145" s="10" t="n"/>
      <c r="F145" s="9">
        <f>IF(B145="","",D145*E145)</f>
        <v/>
      </c>
      <c r="G145" s="10" t="n"/>
      <c r="H145" s="10" t="n"/>
    </row>
    <row r="146">
      <c r="A146" s="10" t="n"/>
      <c r="B146" s="10" t="n"/>
      <c r="C146" s="9">
        <f>IF(B146="","",VLOOKUP(B146,'Danh muc'!A:B,2,FALSE))</f>
        <v/>
      </c>
      <c r="D146" s="10" t="n"/>
      <c r="E146" s="10" t="n"/>
      <c r="F146" s="9">
        <f>IF(B146="","",D146*E146)</f>
        <v/>
      </c>
      <c r="G146" s="10" t="n"/>
      <c r="H146" s="10" t="n"/>
    </row>
    <row r="147">
      <c r="A147" s="10" t="n"/>
      <c r="B147" s="10" t="n"/>
      <c r="C147" s="9">
        <f>IF(B147="","",VLOOKUP(B147,'Danh muc'!A:B,2,FALSE))</f>
        <v/>
      </c>
      <c r="D147" s="10" t="n"/>
      <c r="E147" s="10" t="n"/>
      <c r="F147" s="9">
        <f>IF(B147="","",D147*E147)</f>
        <v/>
      </c>
      <c r="G147" s="10" t="n"/>
      <c r="H147" s="10" t="n"/>
    </row>
    <row r="148">
      <c r="A148" s="10" t="n"/>
      <c r="B148" s="10" t="n"/>
      <c r="C148" s="9">
        <f>IF(B148="","",VLOOKUP(B148,'Danh muc'!A:B,2,FALSE))</f>
        <v/>
      </c>
      <c r="D148" s="10" t="n"/>
      <c r="E148" s="10" t="n"/>
      <c r="F148" s="9">
        <f>IF(B148="","",D148*E148)</f>
        <v/>
      </c>
      <c r="G148" s="10" t="n"/>
      <c r="H148" s="10" t="n"/>
    </row>
    <row r="149">
      <c r="A149" s="10" t="n"/>
      <c r="B149" s="10" t="n"/>
      <c r="C149" s="9">
        <f>IF(B149="","",VLOOKUP(B149,'Danh muc'!A:B,2,FALSE))</f>
        <v/>
      </c>
      <c r="D149" s="10" t="n"/>
      <c r="E149" s="10" t="n"/>
      <c r="F149" s="9">
        <f>IF(B149="","",D149*E149)</f>
        <v/>
      </c>
      <c r="G149" s="10" t="n"/>
      <c r="H149" s="10" t="n"/>
    </row>
    <row r="150">
      <c r="A150" s="10" t="n"/>
      <c r="B150" s="10" t="n"/>
      <c r="C150" s="9">
        <f>IF(B150="","",VLOOKUP(B150,'Danh muc'!A:B,2,FALSE))</f>
        <v/>
      </c>
      <c r="D150" s="10" t="n"/>
      <c r="E150" s="10" t="n"/>
      <c r="F150" s="9">
        <f>IF(B150="","",D150*E150)</f>
        <v/>
      </c>
      <c r="G150" s="10" t="n"/>
      <c r="H150" s="10" t="n"/>
    </row>
    <row r="151">
      <c r="A151" s="10" t="n"/>
      <c r="B151" s="10" t="n"/>
      <c r="C151" s="9">
        <f>IF(B151="","",VLOOKUP(B151,'Danh muc'!A:B,2,FALSE))</f>
        <v/>
      </c>
      <c r="D151" s="10" t="n"/>
      <c r="E151" s="10" t="n"/>
      <c r="F151" s="9">
        <f>IF(B151="","",D151*E151)</f>
        <v/>
      </c>
      <c r="G151" s="10" t="n"/>
      <c r="H151" s="10" t="n"/>
    </row>
    <row r="152">
      <c r="A152" s="10" t="n"/>
      <c r="B152" s="10" t="n"/>
      <c r="C152" s="9">
        <f>IF(B152="","",VLOOKUP(B152,'Danh muc'!A:B,2,FALSE))</f>
        <v/>
      </c>
      <c r="D152" s="10" t="n"/>
      <c r="E152" s="10" t="n"/>
      <c r="F152" s="9">
        <f>IF(B152="","",D152*E152)</f>
        <v/>
      </c>
      <c r="G152" s="10" t="n"/>
      <c r="H152" s="10" t="n"/>
    </row>
    <row r="153">
      <c r="A153" s="10" t="n"/>
      <c r="B153" s="10" t="n"/>
      <c r="C153" s="9">
        <f>IF(B153="","",VLOOKUP(B153,'Danh muc'!A:B,2,FALSE))</f>
        <v/>
      </c>
      <c r="D153" s="10" t="n"/>
      <c r="E153" s="10" t="n"/>
      <c r="F153" s="9">
        <f>IF(B153="","",D153*E153)</f>
        <v/>
      </c>
      <c r="G153" s="10" t="n"/>
      <c r="H153" s="10" t="n"/>
    </row>
    <row r="154">
      <c r="A154" s="10" t="n"/>
      <c r="B154" s="10" t="n"/>
      <c r="C154" s="9">
        <f>IF(B154="","",VLOOKUP(B154,'Danh muc'!A:B,2,FALSE))</f>
        <v/>
      </c>
      <c r="D154" s="10" t="n"/>
      <c r="E154" s="10" t="n"/>
      <c r="F154" s="9">
        <f>IF(B154="","",D154*E154)</f>
        <v/>
      </c>
      <c r="G154" s="10" t="n"/>
      <c r="H154" s="10" t="n"/>
    </row>
    <row r="155">
      <c r="A155" s="10" t="n"/>
      <c r="B155" s="10" t="n"/>
      <c r="C155" s="9">
        <f>IF(B155="","",VLOOKUP(B155,'Danh muc'!A:B,2,FALSE))</f>
        <v/>
      </c>
      <c r="D155" s="10" t="n"/>
      <c r="E155" s="10" t="n"/>
      <c r="F155" s="9">
        <f>IF(B155="","",D155*E155)</f>
        <v/>
      </c>
      <c r="G155" s="10" t="n"/>
      <c r="H155" s="10" t="n"/>
    </row>
    <row r="156">
      <c r="A156" s="10" t="n"/>
      <c r="B156" s="10" t="n"/>
      <c r="C156" s="9">
        <f>IF(B156="","",VLOOKUP(B156,'Danh muc'!A:B,2,FALSE))</f>
        <v/>
      </c>
      <c r="D156" s="10" t="n"/>
      <c r="E156" s="10" t="n"/>
      <c r="F156" s="9">
        <f>IF(B156="","",D156*E156)</f>
        <v/>
      </c>
      <c r="G156" s="10" t="n"/>
      <c r="H156" s="10" t="n"/>
    </row>
    <row r="157">
      <c r="A157" s="10" t="n"/>
      <c r="B157" s="10" t="n"/>
      <c r="C157" s="9">
        <f>IF(B157="","",VLOOKUP(B157,'Danh muc'!A:B,2,FALSE))</f>
        <v/>
      </c>
      <c r="D157" s="10" t="n"/>
      <c r="E157" s="10" t="n"/>
      <c r="F157" s="9">
        <f>IF(B157="","",D157*E157)</f>
        <v/>
      </c>
      <c r="G157" s="10" t="n"/>
      <c r="H157" s="10" t="n"/>
    </row>
    <row r="158">
      <c r="A158" s="10" t="n"/>
      <c r="B158" s="10" t="n"/>
      <c r="C158" s="9">
        <f>IF(B158="","",VLOOKUP(B158,'Danh muc'!A:B,2,FALSE))</f>
        <v/>
      </c>
      <c r="D158" s="10" t="n"/>
      <c r="E158" s="10" t="n"/>
      <c r="F158" s="9">
        <f>IF(B158="","",D158*E158)</f>
        <v/>
      </c>
      <c r="G158" s="10" t="n"/>
      <c r="H158" s="10" t="n"/>
    </row>
    <row r="159">
      <c r="A159" s="10" t="n"/>
      <c r="B159" s="10" t="n"/>
      <c r="C159" s="9">
        <f>IF(B159="","",VLOOKUP(B159,'Danh muc'!A:B,2,FALSE))</f>
        <v/>
      </c>
      <c r="D159" s="10" t="n"/>
      <c r="E159" s="10" t="n"/>
      <c r="F159" s="9">
        <f>IF(B159="","",D159*E159)</f>
        <v/>
      </c>
      <c r="G159" s="10" t="n"/>
      <c r="H159" s="10" t="n"/>
    </row>
    <row r="160">
      <c r="A160" s="10" t="n"/>
      <c r="B160" s="10" t="n"/>
      <c r="C160" s="9">
        <f>IF(B160="","",VLOOKUP(B160,'Danh muc'!A:B,2,FALSE))</f>
        <v/>
      </c>
      <c r="D160" s="10" t="n"/>
      <c r="E160" s="10" t="n"/>
      <c r="F160" s="9">
        <f>IF(B160="","",D160*E160)</f>
        <v/>
      </c>
      <c r="G160" s="10" t="n"/>
      <c r="H160" s="10" t="n"/>
    </row>
    <row r="161">
      <c r="A161" s="10" t="n"/>
      <c r="B161" s="10" t="n"/>
      <c r="C161" s="9">
        <f>IF(B161="","",VLOOKUP(B161,'Danh muc'!A:B,2,FALSE))</f>
        <v/>
      </c>
      <c r="D161" s="10" t="n"/>
      <c r="E161" s="10" t="n"/>
      <c r="F161" s="9">
        <f>IF(B161="","",D161*E161)</f>
        <v/>
      </c>
      <c r="G161" s="10" t="n"/>
      <c r="H161" s="10" t="n"/>
    </row>
    <row r="162">
      <c r="A162" s="10" t="n"/>
      <c r="B162" s="10" t="n"/>
      <c r="C162" s="9">
        <f>IF(B162="","",VLOOKUP(B162,'Danh muc'!A:B,2,FALSE))</f>
        <v/>
      </c>
      <c r="D162" s="10" t="n"/>
      <c r="E162" s="10" t="n"/>
      <c r="F162" s="9">
        <f>IF(B162="","",D162*E162)</f>
        <v/>
      </c>
      <c r="G162" s="10" t="n"/>
      <c r="H162" s="10" t="n"/>
    </row>
    <row r="163">
      <c r="A163" s="10" t="n"/>
      <c r="B163" s="10" t="n"/>
      <c r="C163" s="9">
        <f>IF(B163="","",VLOOKUP(B163,'Danh muc'!A:B,2,FALSE))</f>
        <v/>
      </c>
      <c r="D163" s="10" t="n"/>
      <c r="E163" s="10" t="n"/>
      <c r="F163" s="9">
        <f>IF(B163="","",D163*E163)</f>
        <v/>
      </c>
      <c r="G163" s="10" t="n"/>
      <c r="H163" s="10" t="n"/>
    </row>
    <row r="164">
      <c r="A164" s="10" t="n"/>
      <c r="B164" s="10" t="n"/>
      <c r="C164" s="9">
        <f>IF(B164="","",VLOOKUP(B164,'Danh muc'!A:B,2,FALSE))</f>
        <v/>
      </c>
      <c r="D164" s="10" t="n"/>
      <c r="E164" s="10" t="n"/>
      <c r="F164" s="9">
        <f>IF(B164="","",D164*E164)</f>
        <v/>
      </c>
      <c r="G164" s="10" t="n"/>
      <c r="H164" s="10" t="n"/>
    </row>
    <row r="165">
      <c r="A165" s="10" t="n"/>
      <c r="B165" s="10" t="n"/>
      <c r="C165" s="9">
        <f>IF(B165="","",VLOOKUP(B165,'Danh muc'!A:B,2,FALSE))</f>
        <v/>
      </c>
      <c r="D165" s="10" t="n"/>
      <c r="E165" s="10" t="n"/>
      <c r="F165" s="9">
        <f>IF(B165="","",D165*E165)</f>
        <v/>
      </c>
      <c r="G165" s="10" t="n"/>
      <c r="H165" s="10" t="n"/>
    </row>
    <row r="166">
      <c r="A166" s="10" t="n"/>
      <c r="B166" s="10" t="n"/>
      <c r="C166" s="9">
        <f>IF(B166="","",VLOOKUP(B166,'Danh muc'!A:B,2,FALSE))</f>
        <v/>
      </c>
      <c r="D166" s="10" t="n"/>
      <c r="E166" s="10" t="n"/>
      <c r="F166" s="9">
        <f>IF(B166="","",D166*E166)</f>
        <v/>
      </c>
      <c r="G166" s="10" t="n"/>
      <c r="H166" s="10" t="n"/>
    </row>
    <row r="167">
      <c r="A167" s="10" t="n"/>
      <c r="B167" s="10" t="n"/>
      <c r="C167" s="9">
        <f>IF(B167="","",VLOOKUP(B167,'Danh muc'!A:B,2,FALSE))</f>
        <v/>
      </c>
      <c r="D167" s="10" t="n"/>
      <c r="E167" s="10" t="n"/>
      <c r="F167" s="9">
        <f>IF(B167="","",D167*E167)</f>
        <v/>
      </c>
      <c r="G167" s="10" t="n"/>
      <c r="H167" s="10" t="n"/>
    </row>
    <row r="168">
      <c r="A168" s="10" t="n"/>
      <c r="B168" s="10" t="n"/>
      <c r="C168" s="9">
        <f>IF(B168="","",VLOOKUP(B168,'Danh muc'!A:B,2,FALSE))</f>
        <v/>
      </c>
      <c r="D168" s="10" t="n"/>
      <c r="E168" s="10" t="n"/>
      <c r="F168" s="9">
        <f>IF(B168="","",D168*E168)</f>
        <v/>
      </c>
      <c r="G168" s="10" t="n"/>
      <c r="H168" s="10" t="n"/>
    </row>
    <row r="169">
      <c r="A169" s="10" t="n"/>
      <c r="B169" s="10" t="n"/>
      <c r="C169" s="9">
        <f>IF(B169="","",VLOOKUP(B169,'Danh muc'!A:B,2,FALSE))</f>
        <v/>
      </c>
      <c r="D169" s="10" t="n"/>
      <c r="E169" s="10" t="n"/>
      <c r="F169" s="9">
        <f>IF(B169="","",D169*E169)</f>
        <v/>
      </c>
      <c r="G169" s="10" t="n"/>
      <c r="H169" s="10" t="n"/>
    </row>
    <row r="170">
      <c r="A170" s="10" t="n"/>
      <c r="B170" s="10" t="n"/>
      <c r="C170" s="9">
        <f>IF(B170="","",VLOOKUP(B170,'Danh muc'!A:B,2,FALSE))</f>
        <v/>
      </c>
      <c r="D170" s="10" t="n"/>
      <c r="E170" s="10" t="n"/>
      <c r="F170" s="9">
        <f>IF(B170="","",D170*E170)</f>
        <v/>
      </c>
      <c r="G170" s="10" t="n"/>
      <c r="H170" s="10" t="n"/>
    </row>
    <row r="171">
      <c r="A171" s="10" t="n"/>
      <c r="B171" s="10" t="n"/>
      <c r="C171" s="9">
        <f>IF(B171="","",VLOOKUP(B171,'Danh muc'!A:B,2,FALSE))</f>
        <v/>
      </c>
      <c r="D171" s="10" t="n"/>
      <c r="E171" s="10" t="n"/>
      <c r="F171" s="9">
        <f>IF(B171="","",D171*E171)</f>
        <v/>
      </c>
      <c r="G171" s="10" t="n"/>
      <c r="H171" s="10" t="n"/>
    </row>
    <row r="172">
      <c r="A172" s="10" t="n"/>
      <c r="B172" s="10" t="n"/>
      <c r="C172" s="9">
        <f>IF(B172="","",VLOOKUP(B172,'Danh muc'!A:B,2,FALSE))</f>
        <v/>
      </c>
      <c r="D172" s="10" t="n"/>
      <c r="E172" s="10" t="n"/>
      <c r="F172" s="9">
        <f>IF(B172="","",D172*E172)</f>
        <v/>
      </c>
      <c r="G172" s="10" t="n"/>
      <c r="H172" s="10" t="n"/>
    </row>
    <row r="173">
      <c r="A173" s="10" t="n"/>
      <c r="B173" s="10" t="n"/>
      <c r="C173" s="9">
        <f>IF(B173="","",VLOOKUP(B173,'Danh muc'!A:B,2,FALSE))</f>
        <v/>
      </c>
      <c r="D173" s="10" t="n"/>
      <c r="E173" s="10" t="n"/>
      <c r="F173" s="9">
        <f>IF(B173="","",D173*E173)</f>
        <v/>
      </c>
      <c r="G173" s="10" t="n"/>
      <c r="H173" s="10" t="n"/>
    </row>
    <row r="174">
      <c r="A174" s="10" t="n"/>
      <c r="B174" s="10" t="n"/>
      <c r="C174" s="9">
        <f>IF(B174="","",VLOOKUP(B174,'Danh muc'!A:B,2,FALSE))</f>
        <v/>
      </c>
      <c r="D174" s="10" t="n"/>
      <c r="E174" s="10" t="n"/>
      <c r="F174" s="9">
        <f>IF(B174="","",D174*E174)</f>
        <v/>
      </c>
      <c r="G174" s="10" t="n"/>
      <c r="H174" s="10" t="n"/>
    </row>
    <row r="175">
      <c r="A175" s="10" t="n"/>
      <c r="B175" s="10" t="n"/>
      <c r="C175" s="9">
        <f>IF(B175="","",VLOOKUP(B175,'Danh muc'!A:B,2,FALSE))</f>
        <v/>
      </c>
      <c r="D175" s="10" t="n"/>
      <c r="E175" s="10" t="n"/>
      <c r="F175" s="9">
        <f>IF(B175="","",D175*E175)</f>
        <v/>
      </c>
      <c r="G175" s="10" t="n"/>
      <c r="H175" s="10" t="n"/>
    </row>
    <row r="176">
      <c r="A176" s="10" t="n"/>
      <c r="B176" s="10" t="n"/>
      <c r="C176" s="9">
        <f>IF(B176="","",VLOOKUP(B176,'Danh muc'!A:B,2,FALSE))</f>
        <v/>
      </c>
      <c r="D176" s="10" t="n"/>
      <c r="E176" s="10" t="n"/>
      <c r="F176" s="9">
        <f>IF(B176="","",D176*E176)</f>
        <v/>
      </c>
      <c r="G176" s="10" t="n"/>
      <c r="H176" s="10" t="n"/>
    </row>
    <row r="177">
      <c r="A177" s="10" t="n"/>
      <c r="B177" s="10" t="n"/>
      <c r="C177" s="9">
        <f>IF(B177="","",VLOOKUP(B177,'Danh muc'!A:B,2,FALSE))</f>
        <v/>
      </c>
      <c r="D177" s="10" t="n"/>
      <c r="E177" s="10" t="n"/>
      <c r="F177" s="9">
        <f>IF(B177="","",D177*E177)</f>
        <v/>
      </c>
      <c r="G177" s="10" t="n"/>
      <c r="H177" s="10" t="n"/>
    </row>
    <row r="178">
      <c r="A178" s="10" t="n"/>
      <c r="B178" s="10" t="n"/>
      <c r="C178" s="9">
        <f>IF(B178="","",VLOOKUP(B178,'Danh muc'!A:B,2,FALSE))</f>
        <v/>
      </c>
      <c r="D178" s="10" t="n"/>
      <c r="E178" s="10" t="n"/>
      <c r="F178" s="9">
        <f>IF(B178="","",D178*E178)</f>
        <v/>
      </c>
      <c r="G178" s="10" t="n"/>
      <c r="H178" s="10" t="n"/>
    </row>
    <row r="179">
      <c r="A179" s="10" t="n"/>
      <c r="B179" s="10" t="n"/>
      <c r="C179" s="9">
        <f>IF(B179="","",VLOOKUP(B179,'Danh muc'!A:B,2,FALSE))</f>
        <v/>
      </c>
      <c r="D179" s="10" t="n"/>
      <c r="E179" s="10" t="n"/>
      <c r="F179" s="9">
        <f>IF(B179="","",D179*E179)</f>
        <v/>
      </c>
      <c r="G179" s="10" t="n"/>
      <c r="H179" s="10" t="n"/>
    </row>
    <row r="180">
      <c r="A180" s="10" t="n"/>
      <c r="B180" s="10" t="n"/>
      <c r="C180" s="9">
        <f>IF(B180="","",VLOOKUP(B180,'Danh muc'!A:B,2,FALSE))</f>
        <v/>
      </c>
      <c r="D180" s="10" t="n"/>
      <c r="E180" s="10" t="n"/>
      <c r="F180" s="9">
        <f>IF(B180="","",D180*E180)</f>
        <v/>
      </c>
      <c r="G180" s="10" t="n"/>
      <c r="H180" s="10" t="n"/>
    </row>
    <row r="181">
      <c r="A181" s="10" t="n"/>
      <c r="B181" s="10" t="n"/>
      <c r="C181" s="9">
        <f>IF(B181="","",VLOOKUP(B181,'Danh muc'!A:B,2,FALSE))</f>
        <v/>
      </c>
      <c r="D181" s="10" t="n"/>
      <c r="E181" s="10" t="n"/>
      <c r="F181" s="9">
        <f>IF(B181="","",D181*E181)</f>
        <v/>
      </c>
      <c r="G181" s="10" t="n"/>
      <c r="H181" s="10" t="n"/>
    </row>
    <row r="182">
      <c r="A182" s="10" t="n"/>
      <c r="B182" s="10" t="n"/>
      <c r="C182" s="9">
        <f>IF(B182="","",VLOOKUP(B182,'Danh muc'!A:B,2,FALSE))</f>
        <v/>
      </c>
      <c r="D182" s="10" t="n"/>
      <c r="E182" s="10" t="n"/>
      <c r="F182" s="9">
        <f>IF(B182="","",D182*E182)</f>
        <v/>
      </c>
      <c r="G182" s="10" t="n"/>
      <c r="H182" s="10" t="n"/>
    </row>
    <row r="183">
      <c r="A183" s="10" t="n"/>
      <c r="B183" s="10" t="n"/>
      <c r="C183" s="9">
        <f>IF(B183="","",VLOOKUP(B183,'Danh muc'!A:B,2,FALSE))</f>
        <v/>
      </c>
      <c r="D183" s="10" t="n"/>
      <c r="E183" s="10" t="n"/>
      <c r="F183" s="9">
        <f>IF(B183="","",D183*E183)</f>
        <v/>
      </c>
      <c r="G183" s="10" t="n"/>
      <c r="H183" s="10" t="n"/>
    </row>
    <row r="184">
      <c r="A184" s="10" t="n"/>
      <c r="B184" s="10" t="n"/>
      <c r="C184" s="9">
        <f>IF(B184="","",VLOOKUP(B184,'Danh muc'!A:B,2,FALSE))</f>
        <v/>
      </c>
      <c r="D184" s="10" t="n"/>
      <c r="E184" s="10" t="n"/>
      <c r="F184" s="9">
        <f>IF(B184="","",D184*E184)</f>
        <v/>
      </c>
      <c r="G184" s="10" t="n"/>
      <c r="H184" s="10" t="n"/>
    </row>
    <row r="185">
      <c r="A185" s="10" t="n"/>
      <c r="B185" s="10" t="n"/>
      <c r="C185" s="9">
        <f>IF(B185="","",VLOOKUP(B185,'Danh muc'!A:B,2,FALSE))</f>
        <v/>
      </c>
      <c r="D185" s="10" t="n"/>
      <c r="E185" s="10" t="n"/>
      <c r="F185" s="9">
        <f>IF(B185="","",D185*E185)</f>
        <v/>
      </c>
      <c r="G185" s="10" t="n"/>
      <c r="H185" s="10" t="n"/>
    </row>
    <row r="186">
      <c r="A186" s="10" t="n"/>
      <c r="B186" s="10" t="n"/>
      <c r="C186" s="9">
        <f>IF(B186="","",VLOOKUP(B186,'Danh muc'!A:B,2,FALSE))</f>
        <v/>
      </c>
      <c r="D186" s="10" t="n"/>
      <c r="E186" s="10" t="n"/>
      <c r="F186" s="9">
        <f>IF(B186="","",D186*E186)</f>
        <v/>
      </c>
      <c r="G186" s="10" t="n"/>
      <c r="H186" s="10" t="n"/>
    </row>
    <row r="187">
      <c r="A187" s="10" t="n"/>
      <c r="B187" s="10" t="n"/>
      <c r="C187" s="9">
        <f>IF(B187="","",VLOOKUP(B187,'Danh muc'!A:B,2,FALSE))</f>
        <v/>
      </c>
      <c r="D187" s="10" t="n"/>
      <c r="E187" s="10" t="n"/>
      <c r="F187" s="9">
        <f>IF(B187="","",D187*E187)</f>
        <v/>
      </c>
      <c r="G187" s="10" t="n"/>
      <c r="H187" s="10" t="n"/>
    </row>
    <row r="188">
      <c r="A188" s="10" t="n"/>
      <c r="B188" s="10" t="n"/>
      <c r="C188" s="9">
        <f>IF(B188="","",VLOOKUP(B188,'Danh muc'!A:B,2,FALSE))</f>
        <v/>
      </c>
      <c r="D188" s="10" t="n"/>
      <c r="E188" s="10" t="n"/>
      <c r="F188" s="9">
        <f>IF(B188="","",D188*E188)</f>
        <v/>
      </c>
      <c r="G188" s="10" t="n"/>
      <c r="H188" s="10" t="n"/>
    </row>
    <row r="189">
      <c r="A189" s="10" t="n"/>
      <c r="B189" s="10" t="n"/>
      <c r="C189" s="9">
        <f>IF(B189="","",VLOOKUP(B189,'Danh muc'!A:B,2,FALSE))</f>
        <v/>
      </c>
      <c r="D189" s="10" t="n"/>
      <c r="E189" s="10" t="n"/>
      <c r="F189" s="9">
        <f>IF(B189="","",D189*E189)</f>
        <v/>
      </c>
      <c r="G189" s="10" t="n"/>
      <c r="H189" s="10" t="n"/>
    </row>
    <row r="190">
      <c r="A190" s="10" t="n"/>
      <c r="B190" s="10" t="n"/>
      <c r="C190" s="9">
        <f>IF(B190="","",VLOOKUP(B190,'Danh muc'!A:B,2,FALSE))</f>
        <v/>
      </c>
      <c r="D190" s="10" t="n"/>
      <c r="E190" s="10" t="n"/>
      <c r="F190" s="9">
        <f>IF(B190="","",D190*E190)</f>
        <v/>
      </c>
      <c r="G190" s="10" t="n"/>
      <c r="H190" s="10" t="n"/>
    </row>
    <row r="191">
      <c r="A191" s="10" t="n"/>
      <c r="B191" s="10" t="n"/>
      <c r="C191" s="9">
        <f>IF(B191="","",VLOOKUP(B191,'Danh muc'!A:B,2,FALSE))</f>
        <v/>
      </c>
      <c r="D191" s="10" t="n"/>
      <c r="E191" s="10" t="n"/>
      <c r="F191" s="9">
        <f>IF(B191="","",D191*E191)</f>
        <v/>
      </c>
      <c r="G191" s="10" t="n"/>
      <c r="H191" s="10" t="n"/>
    </row>
    <row r="192">
      <c r="A192" s="10" t="n"/>
      <c r="B192" s="10" t="n"/>
      <c r="C192" s="9">
        <f>IF(B192="","",VLOOKUP(B192,'Danh muc'!A:B,2,FALSE))</f>
        <v/>
      </c>
      <c r="D192" s="10" t="n"/>
      <c r="E192" s="10" t="n"/>
      <c r="F192" s="9">
        <f>IF(B192="","",D192*E192)</f>
        <v/>
      </c>
      <c r="G192" s="10" t="n"/>
      <c r="H192" s="10" t="n"/>
    </row>
    <row r="193">
      <c r="A193" s="10" t="n"/>
      <c r="B193" s="10" t="n"/>
      <c r="C193" s="9">
        <f>IF(B193="","",VLOOKUP(B193,'Danh muc'!A:B,2,FALSE))</f>
        <v/>
      </c>
      <c r="D193" s="10" t="n"/>
      <c r="E193" s="10" t="n"/>
      <c r="F193" s="9">
        <f>IF(B193="","",D193*E193)</f>
        <v/>
      </c>
      <c r="G193" s="10" t="n"/>
      <c r="H193" s="10" t="n"/>
    </row>
    <row r="194">
      <c r="A194" s="10" t="n"/>
      <c r="B194" s="10" t="n"/>
      <c r="C194" s="9">
        <f>IF(B194="","",VLOOKUP(B194,'Danh muc'!A:B,2,FALSE))</f>
        <v/>
      </c>
      <c r="D194" s="10" t="n"/>
      <c r="E194" s="10" t="n"/>
      <c r="F194" s="9">
        <f>IF(B194="","",D194*E194)</f>
        <v/>
      </c>
      <c r="G194" s="10" t="n"/>
      <c r="H194" s="10" t="n"/>
    </row>
    <row r="195">
      <c r="A195" s="10" t="n"/>
      <c r="B195" s="10" t="n"/>
      <c r="C195" s="9">
        <f>IF(B195="","",VLOOKUP(B195,'Danh muc'!A:B,2,FALSE))</f>
        <v/>
      </c>
      <c r="D195" s="10" t="n"/>
      <c r="E195" s="10" t="n"/>
      <c r="F195" s="9">
        <f>IF(B195="","",D195*E195)</f>
        <v/>
      </c>
      <c r="G195" s="10" t="n"/>
      <c r="H195" s="10" t="n"/>
    </row>
    <row r="196">
      <c r="A196" s="10" t="n"/>
      <c r="B196" s="10" t="n"/>
      <c r="C196" s="9">
        <f>IF(B196="","",VLOOKUP(B196,'Danh muc'!A:B,2,FALSE))</f>
        <v/>
      </c>
      <c r="D196" s="10" t="n"/>
      <c r="E196" s="10" t="n"/>
      <c r="F196" s="9">
        <f>IF(B196="","",D196*E196)</f>
        <v/>
      </c>
      <c r="G196" s="10" t="n"/>
      <c r="H196" s="10" t="n"/>
    </row>
    <row r="197">
      <c r="A197" s="10" t="n"/>
      <c r="B197" s="10" t="n"/>
      <c r="C197" s="9">
        <f>IF(B197="","",VLOOKUP(B197,'Danh muc'!A:B,2,FALSE))</f>
        <v/>
      </c>
      <c r="D197" s="10" t="n"/>
      <c r="E197" s="10" t="n"/>
      <c r="F197" s="9">
        <f>IF(B197="","",D197*E197)</f>
        <v/>
      </c>
      <c r="G197" s="10" t="n"/>
      <c r="H197" s="10" t="n"/>
    </row>
    <row r="198">
      <c r="A198" s="10" t="n"/>
      <c r="B198" s="10" t="n"/>
      <c r="C198" s="9">
        <f>IF(B198="","",VLOOKUP(B198,'Danh muc'!A:B,2,FALSE))</f>
        <v/>
      </c>
      <c r="D198" s="10" t="n"/>
      <c r="E198" s="10" t="n"/>
      <c r="F198" s="9">
        <f>IF(B198="","",D198*E198)</f>
        <v/>
      </c>
      <c r="G198" s="10" t="n"/>
      <c r="H198" s="10" t="n"/>
    </row>
    <row r="199">
      <c r="A199" s="10" t="n"/>
      <c r="B199" s="10" t="n"/>
      <c r="C199" s="9">
        <f>IF(B199="","",VLOOKUP(B199,'Danh muc'!A:B,2,FALSE))</f>
        <v/>
      </c>
      <c r="D199" s="10" t="n"/>
      <c r="E199" s="10" t="n"/>
      <c r="F199" s="9">
        <f>IF(B199="","",D199*E199)</f>
        <v/>
      </c>
      <c r="G199" s="10" t="n"/>
      <c r="H199" s="10" t="n"/>
    </row>
    <row r="200">
      <c r="A200" s="10" t="n"/>
      <c r="B200" s="10" t="n"/>
      <c r="C200" s="9">
        <f>IF(B200="","",VLOOKUP(B200,'Danh muc'!A:B,2,FALSE))</f>
        <v/>
      </c>
      <c r="D200" s="10" t="n"/>
      <c r="E200" s="10" t="n"/>
      <c r="F200" s="9">
        <f>IF(B200="","",D200*E200)</f>
        <v/>
      </c>
      <c r="G200" s="10" t="n"/>
      <c r="H200" s="10" t="n"/>
    </row>
    <row r="201">
      <c r="A201" s="10" t="n"/>
      <c r="B201" s="10" t="n"/>
      <c r="C201" s="9">
        <f>IF(B201="","",VLOOKUP(B201,'Danh muc'!A:B,2,FALSE))</f>
        <v/>
      </c>
      <c r="D201" s="10" t="n"/>
      <c r="E201" s="10" t="n"/>
      <c r="F201" s="9">
        <f>IF(B201="","",D201*E201)</f>
        <v/>
      </c>
      <c r="G201" s="10" t="n"/>
      <c r="H201" s="10" t="n"/>
    </row>
    <row r="202">
      <c r="A202" s="10" t="n"/>
      <c r="B202" s="10" t="n"/>
      <c r="C202" s="9">
        <f>IF(B202="","",VLOOKUP(B202,'Danh muc'!A:B,2,FALSE))</f>
        <v/>
      </c>
      <c r="D202" s="10" t="n"/>
      <c r="E202" s="10" t="n"/>
      <c r="F202" s="9">
        <f>IF(B202="","",D202*E202)</f>
        <v/>
      </c>
      <c r="G202" s="10" t="n"/>
      <c r="H202" s="10" t="n"/>
    </row>
    <row r="203">
      <c r="A203" s="10" t="n"/>
      <c r="B203" s="10" t="n"/>
      <c r="C203" s="9">
        <f>IF(B203="","",VLOOKUP(B203,'Danh muc'!A:B,2,FALSE))</f>
        <v/>
      </c>
      <c r="D203" s="10" t="n"/>
      <c r="E203" s="10" t="n"/>
      <c r="F203" s="9">
        <f>IF(B203="","",D203*E203)</f>
        <v/>
      </c>
      <c r="G203" s="10" t="n"/>
      <c r="H203" s="10" t="n"/>
    </row>
    <row r="204">
      <c r="A204" s="10" t="n"/>
      <c r="B204" s="10" t="n"/>
      <c r="C204" s="9">
        <f>IF(B204="","",VLOOKUP(B204,'Danh muc'!A:B,2,FALSE))</f>
        <v/>
      </c>
      <c r="D204" s="10" t="n"/>
      <c r="E204" s="10" t="n"/>
      <c r="F204" s="9">
        <f>IF(B204="","",D204*E204)</f>
        <v/>
      </c>
      <c r="G204" s="10" t="n"/>
      <c r="H204" s="10" t="n"/>
    </row>
    <row r="205">
      <c r="A205" s="10" t="n"/>
      <c r="B205" s="10" t="n"/>
      <c r="C205" s="9">
        <f>IF(B205="","",VLOOKUP(B205,'Danh muc'!A:B,2,FALSE))</f>
        <v/>
      </c>
      <c r="D205" s="10" t="n"/>
      <c r="E205" s="10" t="n"/>
      <c r="F205" s="9">
        <f>IF(B205="","",D205*E205)</f>
        <v/>
      </c>
      <c r="G205" s="10" t="n"/>
      <c r="H205" s="10" t="n"/>
    </row>
    <row r="206">
      <c r="A206" s="10" t="n"/>
      <c r="B206" s="10" t="n"/>
      <c r="C206" s="9">
        <f>IF(B206="","",VLOOKUP(B206,'Danh muc'!A:B,2,FALSE))</f>
        <v/>
      </c>
      <c r="D206" s="10" t="n"/>
      <c r="E206" s="10" t="n"/>
      <c r="F206" s="9">
        <f>IF(B206="","",D206*E206)</f>
        <v/>
      </c>
      <c r="G206" s="10" t="n"/>
      <c r="H206" s="10" t="n"/>
    </row>
    <row r="207">
      <c r="A207" s="10" t="n"/>
      <c r="B207" s="10" t="n"/>
      <c r="C207" s="9">
        <f>IF(B207="","",VLOOKUP(B207,'Danh muc'!A:B,2,FALSE))</f>
        <v/>
      </c>
      <c r="D207" s="10" t="n"/>
      <c r="E207" s="10" t="n"/>
      <c r="F207" s="9">
        <f>IF(B207="","",D207*E207)</f>
        <v/>
      </c>
      <c r="G207" s="10" t="n"/>
      <c r="H207" s="10" t="n"/>
    </row>
    <row r="208">
      <c r="A208" s="10" t="n"/>
      <c r="B208" s="10" t="n"/>
      <c r="C208" s="9">
        <f>IF(B208="","",VLOOKUP(B208,'Danh muc'!A:B,2,FALSE))</f>
        <v/>
      </c>
      <c r="D208" s="10" t="n"/>
      <c r="E208" s="10" t="n"/>
      <c r="F208" s="9">
        <f>IF(B208="","",D208*E208)</f>
        <v/>
      </c>
      <c r="G208" s="10" t="n"/>
      <c r="H208" s="10" t="n"/>
    </row>
    <row r="209">
      <c r="A209" s="10" t="n"/>
      <c r="B209" s="10" t="n"/>
      <c r="C209" s="9">
        <f>IF(B209="","",VLOOKUP(B209,'Danh muc'!A:B,2,FALSE))</f>
        <v/>
      </c>
      <c r="D209" s="10" t="n"/>
      <c r="E209" s="10" t="n"/>
      <c r="F209" s="9">
        <f>IF(B209="","",D209*E209)</f>
        <v/>
      </c>
      <c r="G209" s="10" t="n"/>
      <c r="H209" s="10" t="n"/>
    </row>
    <row r="210">
      <c r="A210" s="10" t="n"/>
      <c r="B210" s="10" t="n"/>
      <c r="C210" s="9">
        <f>IF(B210="","",VLOOKUP(B210,'Danh muc'!A:B,2,FALSE))</f>
        <v/>
      </c>
      <c r="D210" s="10" t="n"/>
      <c r="E210" s="10" t="n"/>
      <c r="F210" s="9">
        <f>IF(B210="","",D210*E210)</f>
        <v/>
      </c>
      <c r="G210" s="10" t="n"/>
      <c r="H210" s="10" t="n"/>
    </row>
    <row r="211">
      <c r="A211" s="10" t="n"/>
      <c r="B211" s="10" t="n"/>
      <c r="C211" s="9">
        <f>IF(B211="","",VLOOKUP(B211,'Danh muc'!A:B,2,FALSE))</f>
        <v/>
      </c>
      <c r="D211" s="10" t="n"/>
      <c r="E211" s="10" t="n"/>
      <c r="F211" s="9">
        <f>IF(B211="","",D211*E211)</f>
        <v/>
      </c>
      <c r="G211" s="10" t="n"/>
      <c r="H211" s="10" t="n"/>
    </row>
    <row r="212">
      <c r="A212" s="10" t="n"/>
      <c r="B212" s="10" t="n"/>
      <c r="C212" s="9">
        <f>IF(B212="","",VLOOKUP(B212,'Danh muc'!A:B,2,FALSE))</f>
        <v/>
      </c>
      <c r="D212" s="10" t="n"/>
      <c r="E212" s="10" t="n"/>
      <c r="F212" s="9">
        <f>IF(B212="","",D212*E212)</f>
        <v/>
      </c>
      <c r="G212" s="10" t="n"/>
      <c r="H212" s="10" t="n"/>
    </row>
    <row r="213">
      <c r="A213" s="10" t="n"/>
      <c r="B213" s="10" t="n"/>
      <c r="C213" s="9">
        <f>IF(B213="","",VLOOKUP(B213,'Danh muc'!A:B,2,FALSE))</f>
        <v/>
      </c>
      <c r="D213" s="10" t="n"/>
      <c r="E213" s="10" t="n"/>
      <c r="F213" s="9">
        <f>IF(B213="","",D213*E213)</f>
        <v/>
      </c>
      <c r="G213" s="10" t="n"/>
      <c r="H213" s="10" t="n"/>
    </row>
    <row r="214">
      <c r="A214" s="10" t="n"/>
      <c r="B214" s="10" t="n"/>
      <c r="C214" s="9">
        <f>IF(B214="","",VLOOKUP(B214,'Danh muc'!A:B,2,FALSE))</f>
        <v/>
      </c>
      <c r="D214" s="10" t="n"/>
      <c r="E214" s="10" t="n"/>
      <c r="F214" s="9">
        <f>IF(B214="","",D214*E214)</f>
        <v/>
      </c>
      <c r="G214" s="10" t="n"/>
      <c r="H214" s="10" t="n"/>
    </row>
    <row r="215">
      <c r="A215" s="10" t="n"/>
      <c r="B215" s="10" t="n"/>
      <c r="C215" s="9">
        <f>IF(B215="","",VLOOKUP(B215,'Danh muc'!A:B,2,FALSE))</f>
        <v/>
      </c>
      <c r="D215" s="10" t="n"/>
      <c r="E215" s="10" t="n"/>
      <c r="F215" s="9">
        <f>IF(B215="","",D215*E215)</f>
        <v/>
      </c>
      <c r="G215" s="10" t="n"/>
      <c r="H215" s="10" t="n"/>
    </row>
    <row r="216">
      <c r="A216" s="10" t="n"/>
      <c r="B216" s="10" t="n"/>
      <c r="C216" s="9">
        <f>IF(B216="","",VLOOKUP(B216,'Danh muc'!A:B,2,FALSE))</f>
        <v/>
      </c>
      <c r="D216" s="10" t="n"/>
      <c r="E216" s="10" t="n"/>
      <c r="F216" s="9">
        <f>IF(B216="","",D216*E216)</f>
        <v/>
      </c>
      <c r="G216" s="10" t="n"/>
      <c r="H216" s="10" t="n"/>
    </row>
    <row r="217">
      <c r="A217" s="10" t="n"/>
      <c r="B217" s="10" t="n"/>
      <c r="C217" s="9">
        <f>IF(B217="","",VLOOKUP(B217,'Danh muc'!A:B,2,FALSE))</f>
        <v/>
      </c>
      <c r="D217" s="10" t="n"/>
      <c r="E217" s="10" t="n"/>
      <c r="F217" s="9">
        <f>IF(B217="","",D217*E217)</f>
        <v/>
      </c>
      <c r="G217" s="10" t="n"/>
      <c r="H217" s="10" t="n"/>
    </row>
    <row r="218">
      <c r="A218" s="10" t="n"/>
      <c r="B218" s="10" t="n"/>
      <c r="C218" s="9">
        <f>IF(B218="","",VLOOKUP(B218,'Danh muc'!A:B,2,FALSE))</f>
        <v/>
      </c>
      <c r="D218" s="10" t="n"/>
      <c r="E218" s="10" t="n"/>
      <c r="F218" s="9">
        <f>IF(B218="","",D218*E218)</f>
        <v/>
      </c>
      <c r="G218" s="10" t="n"/>
      <c r="H218" s="10" t="n"/>
    </row>
    <row r="219">
      <c r="A219" s="10" t="n"/>
      <c r="B219" s="10" t="n"/>
      <c r="C219" s="9">
        <f>IF(B219="","",VLOOKUP(B219,'Danh muc'!A:B,2,FALSE))</f>
        <v/>
      </c>
      <c r="D219" s="10" t="n"/>
      <c r="E219" s="10" t="n"/>
      <c r="F219" s="9">
        <f>IF(B219="","",D219*E219)</f>
        <v/>
      </c>
      <c r="G219" s="10" t="n"/>
      <c r="H219" s="10" t="n"/>
    </row>
    <row r="220">
      <c r="A220" s="10" t="n"/>
      <c r="B220" s="10" t="n"/>
      <c r="C220" s="9">
        <f>IF(B220="","",VLOOKUP(B220,'Danh muc'!A:B,2,FALSE))</f>
        <v/>
      </c>
      <c r="D220" s="10" t="n"/>
      <c r="E220" s="10" t="n"/>
      <c r="F220" s="9">
        <f>IF(B220="","",D220*E220)</f>
        <v/>
      </c>
      <c r="G220" s="10" t="n"/>
      <c r="H220" s="10" t="n"/>
    </row>
    <row r="221">
      <c r="A221" s="10" t="n"/>
      <c r="B221" s="10" t="n"/>
      <c r="C221" s="9">
        <f>IF(B221="","",VLOOKUP(B221,'Danh muc'!A:B,2,FALSE))</f>
        <v/>
      </c>
      <c r="D221" s="10" t="n"/>
      <c r="E221" s="10" t="n"/>
      <c r="F221" s="9">
        <f>IF(B221="","",D221*E221)</f>
        <v/>
      </c>
      <c r="G221" s="10" t="n"/>
      <c r="H221" s="10" t="n"/>
    </row>
    <row r="222">
      <c r="A222" s="10" t="n"/>
      <c r="B222" s="10" t="n"/>
      <c r="C222" s="9">
        <f>IF(B222="","",VLOOKUP(B222,'Danh muc'!A:B,2,FALSE))</f>
        <v/>
      </c>
      <c r="D222" s="10" t="n"/>
      <c r="E222" s="10" t="n"/>
      <c r="F222" s="9">
        <f>IF(B222="","",D222*E222)</f>
        <v/>
      </c>
      <c r="G222" s="10" t="n"/>
      <c r="H222" s="10" t="n"/>
    </row>
    <row r="223">
      <c r="A223" s="10" t="n"/>
      <c r="B223" s="10" t="n"/>
      <c r="C223" s="9">
        <f>IF(B223="","",VLOOKUP(B223,'Danh muc'!A:B,2,FALSE))</f>
        <v/>
      </c>
      <c r="D223" s="10" t="n"/>
      <c r="E223" s="10" t="n"/>
      <c r="F223" s="9">
        <f>IF(B223="","",D223*E223)</f>
        <v/>
      </c>
      <c r="G223" s="10" t="n"/>
      <c r="H223" s="10" t="n"/>
    </row>
    <row r="224">
      <c r="A224" s="10" t="n"/>
      <c r="B224" s="10" t="n"/>
      <c r="C224" s="9">
        <f>IF(B224="","",VLOOKUP(B224,'Danh muc'!A:B,2,FALSE))</f>
        <v/>
      </c>
      <c r="D224" s="10" t="n"/>
      <c r="E224" s="10" t="n"/>
      <c r="F224" s="9">
        <f>IF(B224="","",D224*E224)</f>
        <v/>
      </c>
      <c r="G224" s="10" t="n"/>
      <c r="H224" s="10" t="n"/>
    </row>
    <row r="225">
      <c r="A225" s="10" t="n"/>
      <c r="B225" s="10" t="n"/>
      <c r="C225" s="9">
        <f>IF(B225="","",VLOOKUP(B225,'Danh muc'!A:B,2,FALSE))</f>
        <v/>
      </c>
      <c r="D225" s="10" t="n"/>
      <c r="E225" s="10" t="n"/>
      <c r="F225" s="9">
        <f>IF(B225="","",D225*E225)</f>
        <v/>
      </c>
      <c r="G225" s="10" t="n"/>
      <c r="H225" s="10" t="n"/>
    </row>
    <row r="226">
      <c r="A226" s="10" t="n"/>
      <c r="B226" s="10" t="n"/>
      <c r="C226" s="9">
        <f>IF(B226="","",VLOOKUP(B226,'Danh muc'!A:B,2,FALSE))</f>
        <v/>
      </c>
      <c r="D226" s="10" t="n"/>
      <c r="E226" s="10" t="n"/>
      <c r="F226" s="9">
        <f>IF(B226="","",D226*E226)</f>
        <v/>
      </c>
      <c r="G226" s="10" t="n"/>
      <c r="H226" s="10" t="n"/>
    </row>
    <row r="227">
      <c r="A227" s="10" t="n"/>
      <c r="B227" s="10" t="n"/>
      <c r="C227" s="9">
        <f>IF(B227="","",VLOOKUP(B227,'Danh muc'!A:B,2,FALSE))</f>
        <v/>
      </c>
      <c r="D227" s="10" t="n"/>
      <c r="E227" s="10" t="n"/>
      <c r="F227" s="9">
        <f>IF(B227="","",D227*E227)</f>
        <v/>
      </c>
      <c r="G227" s="10" t="n"/>
      <c r="H227" s="10" t="n"/>
    </row>
    <row r="228">
      <c r="A228" s="10" t="n"/>
      <c r="B228" s="10" t="n"/>
      <c r="C228" s="9">
        <f>IF(B228="","",VLOOKUP(B228,'Danh muc'!A:B,2,FALSE))</f>
        <v/>
      </c>
      <c r="D228" s="10" t="n"/>
      <c r="E228" s="10" t="n"/>
      <c r="F228" s="9">
        <f>IF(B228="","",D228*E228)</f>
        <v/>
      </c>
      <c r="G228" s="10" t="n"/>
      <c r="H228" s="10" t="n"/>
    </row>
    <row r="229">
      <c r="A229" s="10" t="n"/>
      <c r="B229" s="10" t="n"/>
      <c r="C229" s="9">
        <f>IF(B229="","",VLOOKUP(B229,'Danh muc'!A:B,2,FALSE))</f>
        <v/>
      </c>
      <c r="D229" s="10" t="n"/>
      <c r="E229" s="10" t="n"/>
      <c r="F229" s="9">
        <f>IF(B229="","",D229*E229)</f>
        <v/>
      </c>
      <c r="G229" s="10" t="n"/>
      <c r="H229" s="10" t="n"/>
    </row>
    <row r="230">
      <c r="A230" s="10" t="n"/>
      <c r="B230" s="10" t="n"/>
      <c r="C230" s="9">
        <f>IF(B230="","",VLOOKUP(B230,'Danh muc'!A:B,2,FALSE))</f>
        <v/>
      </c>
      <c r="D230" s="10" t="n"/>
      <c r="E230" s="10" t="n"/>
      <c r="F230" s="9">
        <f>IF(B230="","",D230*E230)</f>
        <v/>
      </c>
      <c r="G230" s="10" t="n"/>
      <c r="H230" s="10" t="n"/>
    </row>
    <row r="231">
      <c r="A231" s="10" t="n"/>
      <c r="B231" s="10" t="n"/>
      <c r="C231" s="9">
        <f>IF(B231="","",VLOOKUP(B231,'Danh muc'!A:B,2,FALSE))</f>
        <v/>
      </c>
      <c r="D231" s="10" t="n"/>
      <c r="E231" s="10" t="n"/>
      <c r="F231" s="9">
        <f>IF(B231="","",D231*E231)</f>
        <v/>
      </c>
      <c r="G231" s="10" t="n"/>
      <c r="H231" s="10" t="n"/>
    </row>
    <row r="232">
      <c r="A232" s="10" t="n"/>
      <c r="B232" s="10" t="n"/>
      <c r="C232" s="9">
        <f>IF(B232="","",VLOOKUP(B232,'Danh muc'!A:B,2,FALSE))</f>
        <v/>
      </c>
      <c r="D232" s="10" t="n"/>
      <c r="E232" s="10" t="n"/>
      <c r="F232" s="9">
        <f>IF(B232="","",D232*E232)</f>
        <v/>
      </c>
      <c r="G232" s="10" t="n"/>
      <c r="H232" s="10" t="n"/>
    </row>
    <row r="233">
      <c r="A233" s="10" t="n"/>
      <c r="B233" s="10" t="n"/>
      <c r="C233" s="9">
        <f>IF(B233="","",VLOOKUP(B233,'Danh muc'!A:B,2,FALSE))</f>
        <v/>
      </c>
      <c r="D233" s="10" t="n"/>
      <c r="E233" s="10" t="n"/>
      <c r="F233" s="9">
        <f>IF(B233="","",D233*E233)</f>
        <v/>
      </c>
      <c r="G233" s="10" t="n"/>
      <c r="H233" s="10" t="n"/>
    </row>
    <row r="234">
      <c r="A234" s="10" t="n"/>
      <c r="B234" s="10" t="n"/>
      <c r="C234" s="9">
        <f>IF(B234="","",VLOOKUP(B234,'Danh muc'!A:B,2,FALSE))</f>
        <v/>
      </c>
      <c r="D234" s="10" t="n"/>
      <c r="E234" s="10" t="n"/>
      <c r="F234" s="9">
        <f>IF(B234="","",D234*E234)</f>
        <v/>
      </c>
      <c r="G234" s="10" t="n"/>
      <c r="H234" s="10" t="n"/>
    </row>
    <row r="235">
      <c r="A235" s="10" t="n"/>
      <c r="B235" s="10" t="n"/>
      <c r="C235" s="9">
        <f>IF(B235="","",VLOOKUP(B235,'Danh muc'!A:B,2,FALSE))</f>
        <v/>
      </c>
      <c r="D235" s="10" t="n"/>
      <c r="E235" s="10" t="n"/>
      <c r="F235" s="9">
        <f>IF(B235="","",D235*E235)</f>
        <v/>
      </c>
      <c r="G235" s="10" t="n"/>
      <c r="H235" s="10" t="n"/>
    </row>
    <row r="236">
      <c r="A236" s="10" t="n"/>
      <c r="B236" s="10" t="n"/>
      <c r="C236" s="9">
        <f>IF(B236="","",VLOOKUP(B236,'Danh muc'!A:B,2,FALSE))</f>
        <v/>
      </c>
      <c r="D236" s="10" t="n"/>
      <c r="E236" s="10" t="n"/>
      <c r="F236" s="9">
        <f>IF(B236="","",D236*E236)</f>
        <v/>
      </c>
      <c r="G236" s="10" t="n"/>
      <c r="H236" s="10" t="n"/>
    </row>
    <row r="237">
      <c r="A237" s="10" t="n"/>
      <c r="B237" s="10" t="n"/>
      <c r="C237" s="9">
        <f>IF(B237="","",VLOOKUP(B237,'Danh muc'!A:B,2,FALSE))</f>
        <v/>
      </c>
      <c r="D237" s="10" t="n"/>
      <c r="E237" s="10" t="n"/>
      <c r="F237" s="9">
        <f>IF(B237="","",D237*E237)</f>
        <v/>
      </c>
      <c r="G237" s="10" t="n"/>
      <c r="H237" s="10" t="n"/>
    </row>
    <row r="238">
      <c r="A238" s="10" t="n"/>
      <c r="B238" s="10" t="n"/>
      <c r="C238" s="9">
        <f>IF(B238="","",VLOOKUP(B238,'Danh muc'!A:B,2,FALSE))</f>
        <v/>
      </c>
      <c r="D238" s="10" t="n"/>
      <c r="E238" s="10" t="n"/>
      <c r="F238" s="9">
        <f>IF(B238="","",D238*E238)</f>
        <v/>
      </c>
      <c r="G238" s="10" t="n"/>
      <c r="H238" s="10" t="n"/>
    </row>
    <row r="239">
      <c r="A239" s="10" t="n"/>
      <c r="B239" s="10" t="n"/>
      <c r="C239" s="9">
        <f>IF(B239="","",VLOOKUP(B239,'Danh muc'!A:B,2,FALSE))</f>
        <v/>
      </c>
      <c r="D239" s="10" t="n"/>
      <c r="E239" s="10" t="n"/>
      <c r="F239" s="9">
        <f>IF(B239="","",D239*E239)</f>
        <v/>
      </c>
      <c r="G239" s="10" t="n"/>
      <c r="H239" s="10" t="n"/>
    </row>
    <row r="240">
      <c r="A240" s="10" t="n"/>
      <c r="B240" s="10" t="n"/>
      <c r="C240" s="9">
        <f>IF(B240="","",VLOOKUP(B240,'Danh muc'!A:B,2,FALSE))</f>
        <v/>
      </c>
      <c r="D240" s="10" t="n"/>
      <c r="E240" s="10" t="n"/>
      <c r="F240" s="9">
        <f>IF(B240="","",D240*E240)</f>
        <v/>
      </c>
      <c r="G240" s="10" t="n"/>
      <c r="H240" s="10" t="n"/>
    </row>
    <row r="241">
      <c r="A241" s="10" t="n"/>
      <c r="B241" s="10" t="n"/>
      <c r="C241" s="9">
        <f>IF(B241="","",VLOOKUP(B241,'Danh muc'!A:B,2,FALSE))</f>
        <v/>
      </c>
      <c r="D241" s="10" t="n"/>
      <c r="E241" s="10" t="n"/>
      <c r="F241" s="9">
        <f>IF(B241="","",D241*E241)</f>
        <v/>
      </c>
      <c r="G241" s="10" t="n"/>
      <c r="H241" s="10" t="n"/>
    </row>
    <row r="242">
      <c r="A242" s="10" t="n"/>
      <c r="B242" s="10" t="n"/>
      <c r="C242" s="9">
        <f>IF(B242="","",VLOOKUP(B242,'Danh muc'!A:B,2,FALSE))</f>
        <v/>
      </c>
      <c r="D242" s="10" t="n"/>
      <c r="E242" s="10" t="n"/>
      <c r="F242" s="9">
        <f>IF(B242="","",D242*E242)</f>
        <v/>
      </c>
      <c r="G242" s="10" t="n"/>
      <c r="H242" s="10" t="n"/>
    </row>
    <row r="243">
      <c r="A243" s="10" t="n"/>
      <c r="B243" s="10" t="n"/>
      <c r="C243" s="9">
        <f>IF(B243="","",VLOOKUP(B243,'Danh muc'!A:B,2,FALSE))</f>
        <v/>
      </c>
      <c r="D243" s="10" t="n"/>
      <c r="E243" s="10" t="n"/>
      <c r="F243" s="9">
        <f>IF(B243="","",D243*E243)</f>
        <v/>
      </c>
      <c r="G243" s="10" t="n"/>
      <c r="H243" s="10" t="n"/>
    </row>
    <row r="244">
      <c r="A244" s="10" t="n"/>
      <c r="B244" s="10" t="n"/>
      <c r="C244" s="9">
        <f>IF(B244="","",VLOOKUP(B244,'Danh muc'!A:B,2,FALSE))</f>
        <v/>
      </c>
      <c r="D244" s="10" t="n"/>
      <c r="E244" s="10" t="n"/>
      <c r="F244" s="9">
        <f>IF(B244="","",D244*E244)</f>
        <v/>
      </c>
      <c r="G244" s="10" t="n"/>
      <c r="H244" s="10" t="n"/>
    </row>
    <row r="245">
      <c r="A245" s="10" t="n"/>
      <c r="B245" s="10" t="n"/>
      <c r="C245" s="9">
        <f>IF(B245="","",VLOOKUP(B245,'Danh muc'!A:B,2,FALSE))</f>
        <v/>
      </c>
      <c r="D245" s="10" t="n"/>
      <c r="E245" s="10" t="n"/>
      <c r="F245" s="9">
        <f>IF(B245="","",D245*E245)</f>
        <v/>
      </c>
      <c r="G245" s="10" t="n"/>
      <c r="H245" s="10" t="n"/>
    </row>
    <row r="246">
      <c r="A246" s="10" t="n"/>
      <c r="B246" s="10" t="n"/>
      <c r="C246" s="9">
        <f>IF(B246="","",VLOOKUP(B246,'Danh muc'!A:B,2,FALSE))</f>
        <v/>
      </c>
      <c r="D246" s="10" t="n"/>
      <c r="E246" s="10" t="n"/>
      <c r="F246" s="9">
        <f>IF(B246="","",D246*E246)</f>
        <v/>
      </c>
      <c r="G246" s="10" t="n"/>
      <c r="H246" s="10" t="n"/>
    </row>
    <row r="247">
      <c r="A247" s="10" t="n"/>
      <c r="B247" s="10" t="n"/>
      <c r="C247" s="9">
        <f>IF(B247="","",VLOOKUP(B247,'Danh muc'!A:B,2,FALSE))</f>
        <v/>
      </c>
      <c r="D247" s="10" t="n"/>
      <c r="E247" s="10" t="n"/>
      <c r="F247" s="9">
        <f>IF(B247="","",D247*E247)</f>
        <v/>
      </c>
      <c r="G247" s="10" t="n"/>
      <c r="H247" s="10" t="n"/>
    </row>
    <row r="248">
      <c r="A248" s="10" t="n"/>
      <c r="B248" s="10" t="n"/>
      <c r="C248" s="9">
        <f>IF(B248="","",VLOOKUP(B248,'Danh muc'!A:B,2,FALSE))</f>
        <v/>
      </c>
      <c r="D248" s="10" t="n"/>
      <c r="E248" s="10" t="n"/>
      <c r="F248" s="9">
        <f>IF(B248="","",D248*E248)</f>
        <v/>
      </c>
      <c r="G248" s="10" t="n"/>
      <c r="H248" s="10" t="n"/>
    </row>
    <row r="249">
      <c r="A249" s="10" t="n"/>
      <c r="B249" s="10" t="n"/>
      <c r="C249" s="9">
        <f>IF(B249="","",VLOOKUP(B249,'Danh muc'!A:B,2,FALSE))</f>
        <v/>
      </c>
      <c r="D249" s="10" t="n"/>
      <c r="E249" s="10" t="n"/>
      <c r="F249" s="9">
        <f>IF(B249="","",D249*E249)</f>
        <v/>
      </c>
      <c r="G249" s="10" t="n"/>
      <c r="H249" s="10" t="n"/>
    </row>
    <row r="250">
      <c r="A250" s="10" t="n"/>
      <c r="B250" s="10" t="n"/>
      <c r="C250" s="9">
        <f>IF(B250="","",VLOOKUP(B250,'Danh muc'!A:B,2,FALSE))</f>
        <v/>
      </c>
      <c r="D250" s="10" t="n"/>
      <c r="E250" s="10" t="n"/>
      <c r="F250" s="9">
        <f>IF(B250="","",D250*E250)</f>
        <v/>
      </c>
      <c r="G250" s="10" t="n"/>
      <c r="H250" s="10" t="n"/>
    </row>
    <row r="251">
      <c r="A251" s="10" t="n"/>
      <c r="B251" s="10" t="n"/>
      <c r="C251" s="9">
        <f>IF(B251="","",VLOOKUP(B251,'Danh muc'!A:B,2,FALSE))</f>
        <v/>
      </c>
      <c r="D251" s="10" t="n"/>
      <c r="E251" s="10" t="n"/>
      <c r="F251" s="9">
        <f>IF(B251="","",D251*E251)</f>
        <v/>
      </c>
      <c r="G251" s="10" t="n"/>
      <c r="H251" s="10" t="n"/>
    </row>
    <row r="252">
      <c r="A252" s="10" t="n"/>
      <c r="B252" s="10" t="n"/>
      <c r="C252" s="9">
        <f>IF(B252="","",VLOOKUP(B252,'Danh muc'!A:B,2,FALSE))</f>
        <v/>
      </c>
      <c r="D252" s="10" t="n"/>
      <c r="E252" s="10" t="n"/>
      <c r="F252" s="9">
        <f>IF(B252="","",D252*E252)</f>
        <v/>
      </c>
      <c r="G252" s="10" t="n"/>
      <c r="H252" s="10" t="n"/>
    </row>
    <row r="253">
      <c r="A253" s="10" t="n"/>
      <c r="B253" s="10" t="n"/>
      <c r="C253" s="9">
        <f>IF(B253="","",VLOOKUP(B253,'Danh muc'!A:B,2,FALSE))</f>
        <v/>
      </c>
      <c r="D253" s="10" t="n"/>
      <c r="E253" s="10" t="n"/>
      <c r="F253" s="9">
        <f>IF(B253="","",D253*E253)</f>
        <v/>
      </c>
      <c r="G253" s="10" t="n"/>
      <c r="H253" s="10" t="n"/>
    </row>
    <row r="254">
      <c r="A254" s="10" t="n"/>
      <c r="B254" s="10" t="n"/>
      <c r="C254" s="9">
        <f>IF(B254="","",VLOOKUP(B254,'Danh muc'!A:B,2,FALSE))</f>
        <v/>
      </c>
      <c r="D254" s="10" t="n"/>
      <c r="E254" s="10" t="n"/>
      <c r="F254" s="9">
        <f>IF(B254="","",D254*E254)</f>
        <v/>
      </c>
      <c r="G254" s="10" t="n"/>
      <c r="H254" s="10" t="n"/>
    </row>
    <row r="255">
      <c r="A255" s="10" t="n"/>
      <c r="B255" s="10" t="n"/>
      <c r="C255" s="9">
        <f>IF(B255="","",VLOOKUP(B255,'Danh muc'!A:B,2,FALSE))</f>
        <v/>
      </c>
      <c r="D255" s="10" t="n"/>
      <c r="E255" s="10" t="n"/>
      <c r="F255" s="9">
        <f>IF(B255="","",D255*E255)</f>
        <v/>
      </c>
      <c r="G255" s="10" t="n"/>
      <c r="H255" s="10" t="n"/>
    </row>
    <row r="256">
      <c r="A256" s="10" t="n"/>
      <c r="B256" s="10" t="n"/>
      <c r="C256" s="9">
        <f>IF(B256="","",VLOOKUP(B256,'Danh muc'!A:B,2,FALSE))</f>
        <v/>
      </c>
      <c r="D256" s="10" t="n"/>
      <c r="E256" s="10" t="n"/>
      <c r="F256" s="9">
        <f>IF(B256="","",D256*E256)</f>
        <v/>
      </c>
      <c r="G256" s="10" t="n"/>
      <c r="H256" s="10" t="n"/>
    </row>
    <row r="257">
      <c r="A257" s="10" t="n"/>
      <c r="B257" s="10" t="n"/>
      <c r="C257" s="9">
        <f>IF(B257="","",VLOOKUP(B257,'Danh muc'!A:B,2,FALSE))</f>
        <v/>
      </c>
      <c r="D257" s="10" t="n"/>
      <c r="E257" s="10" t="n"/>
      <c r="F257" s="9">
        <f>IF(B257="","",D257*E257)</f>
        <v/>
      </c>
      <c r="G257" s="10" t="n"/>
      <c r="H257" s="10" t="n"/>
    </row>
    <row r="258">
      <c r="A258" s="10" t="n"/>
      <c r="B258" s="10" t="n"/>
      <c r="C258" s="9">
        <f>IF(B258="","",VLOOKUP(B258,'Danh muc'!A:B,2,FALSE))</f>
        <v/>
      </c>
      <c r="D258" s="10" t="n"/>
      <c r="E258" s="10" t="n"/>
      <c r="F258" s="9">
        <f>IF(B258="","",D258*E258)</f>
        <v/>
      </c>
      <c r="G258" s="10" t="n"/>
      <c r="H258" s="10" t="n"/>
    </row>
    <row r="259">
      <c r="A259" s="10" t="n"/>
      <c r="B259" s="10" t="n"/>
      <c r="C259" s="9">
        <f>IF(B259="","",VLOOKUP(B259,'Danh muc'!A:B,2,FALSE))</f>
        <v/>
      </c>
      <c r="D259" s="10" t="n"/>
      <c r="E259" s="10" t="n"/>
      <c r="F259" s="9">
        <f>IF(B259="","",D259*E259)</f>
        <v/>
      </c>
      <c r="G259" s="10" t="n"/>
      <c r="H259" s="10" t="n"/>
    </row>
    <row r="260">
      <c r="A260" s="10" t="n"/>
      <c r="B260" s="10" t="n"/>
      <c r="C260" s="9">
        <f>IF(B260="","",VLOOKUP(B260,'Danh muc'!A:B,2,FALSE))</f>
        <v/>
      </c>
      <c r="D260" s="10" t="n"/>
      <c r="E260" s="10" t="n"/>
      <c r="F260" s="9">
        <f>IF(B260="","",D260*E260)</f>
        <v/>
      </c>
      <c r="G260" s="10" t="n"/>
      <c r="H260" s="10" t="n"/>
    </row>
    <row r="261">
      <c r="A261" s="10" t="n"/>
      <c r="B261" s="10" t="n"/>
      <c r="C261" s="9">
        <f>IF(B261="","",VLOOKUP(B261,'Danh muc'!A:B,2,FALSE))</f>
        <v/>
      </c>
      <c r="D261" s="10" t="n"/>
      <c r="E261" s="10" t="n"/>
      <c r="F261" s="9">
        <f>IF(B261="","",D261*E261)</f>
        <v/>
      </c>
      <c r="G261" s="10" t="n"/>
      <c r="H261" s="10" t="n"/>
    </row>
    <row r="262">
      <c r="A262" s="10" t="n"/>
      <c r="B262" s="10" t="n"/>
      <c r="C262" s="9">
        <f>IF(B262="","",VLOOKUP(B262,'Danh muc'!A:B,2,FALSE))</f>
        <v/>
      </c>
      <c r="D262" s="10" t="n"/>
      <c r="E262" s="10" t="n"/>
      <c r="F262" s="9">
        <f>IF(B262="","",D262*E262)</f>
        <v/>
      </c>
      <c r="G262" s="10" t="n"/>
      <c r="H262" s="10" t="n"/>
    </row>
    <row r="263">
      <c r="A263" s="10" t="n"/>
      <c r="B263" s="10" t="n"/>
      <c r="C263" s="9">
        <f>IF(B263="","",VLOOKUP(B263,'Danh muc'!A:B,2,FALSE))</f>
        <v/>
      </c>
      <c r="D263" s="10" t="n"/>
      <c r="E263" s="10" t="n"/>
      <c r="F263" s="9">
        <f>IF(B263="","",D263*E263)</f>
        <v/>
      </c>
      <c r="G263" s="10" t="n"/>
      <c r="H263" s="10" t="n"/>
    </row>
    <row r="264">
      <c r="A264" s="10" t="n"/>
      <c r="B264" s="10" t="n"/>
      <c r="C264" s="9">
        <f>IF(B264="","",VLOOKUP(B264,'Danh muc'!A:B,2,FALSE))</f>
        <v/>
      </c>
      <c r="D264" s="10" t="n"/>
      <c r="E264" s="10" t="n"/>
      <c r="F264" s="9">
        <f>IF(B264="","",D264*E264)</f>
        <v/>
      </c>
      <c r="G264" s="10" t="n"/>
      <c r="H264" s="10" t="n"/>
    </row>
    <row r="265">
      <c r="A265" s="10" t="n"/>
      <c r="B265" s="10" t="n"/>
      <c r="C265" s="9">
        <f>IF(B265="","",VLOOKUP(B265,'Danh muc'!A:B,2,FALSE))</f>
        <v/>
      </c>
      <c r="D265" s="10" t="n"/>
      <c r="E265" s="10" t="n"/>
      <c r="F265" s="9">
        <f>IF(B265="","",D265*E265)</f>
        <v/>
      </c>
      <c r="G265" s="10" t="n"/>
      <c r="H265" s="10" t="n"/>
    </row>
    <row r="266">
      <c r="A266" s="10" t="n"/>
      <c r="B266" s="10" t="n"/>
      <c r="C266" s="9">
        <f>IF(B266="","",VLOOKUP(B266,'Danh muc'!A:B,2,FALSE))</f>
        <v/>
      </c>
      <c r="D266" s="10" t="n"/>
      <c r="E266" s="10" t="n"/>
      <c r="F266" s="9">
        <f>IF(B266="","",D266*E266)</f>
        <v/>
      </c>
      <c r="G266" s="10" t="n"/>
      <c r="H266" s="10" t="n"/>
    </row>
    <row r="267">
      <c r="A267" s="10" t="n"/>
      <c r="B267" s="10" t="n"/>
      <c r="C267" s="9">
        <f>IF(B267="","",VLOOKUP(B267,'Danh muc'!A:B,2,FALSE))</f>
        <v/>
      </c>
      <c r="D267" s="10" t="n"/>
      <c r="E267" s="10" t="n"/>
      <c r="F267" s="9">
        <f>IF(B267="","",D267*E267)</f>
        <v/>
      </c>
      <c r="G267" s="10" t="n"/>
      <c r="H267" s="10" t="n"/>
    </row>
    <row r="268">
      <c r="A268" s="10" t="n"/>
      <c r="B268" s="10" t="n"/>
      <c r="C268" s="9">
        <f>IF(B268="","",VLOOKUP(B268,'Danh muc'!A:B,2,FALSE))</f>
        <v/>
      </c>
      <c r="D268" s="10" t="n"/>
      <c r="E268" s="10" t="n"/>
      <c r="F268" s="9">
        <f>IF(B268="","",D268*E268)</f>
        <v/>
      </c>
      <c r="G268" s="10" t="n"/>
      <c r="H268" s="10" t="n"/>
    </row>
    <row r="269">
      <c r="A269" s="10" t="n"/>
      <c r="B269" s="10" t="n"/>
      <c r="C269" s="9">
        <f>IF(B269="","",VLOOKUP(B269,'Danh muc'!A:B,2,FALSE))</f>
        <v/>
      </c>
      <c r="D269" s="10" t="n"/>
      <c r="E269" s="10" t="n"/>
      <c r="F269" s="9">
        <f>IF(B269="","",D269*E269)</f>
        <v/>
      </c>
      <c r="G269" s="10" t="n"/>
      <c r="H269" s="10" t="n"/>
    </row>
    <row r="270">
      <c r="A270" s="10" t="n"/>
      <c r="B270" s="10" t="n"/>
      <c r="C270" s="9">
        <f>IF(B270="","",VLOOKUP(B270,'Danh muc'!A:B,2,FALSE))</f>
        <v/>
      </c>
      <c r="D270" s="10" t="n"/>
      <c r="E270" s="10" t="n"/>
      <c r="F270" s="9">
        <f>IF(B270="","",D270*E270)</f>
        <v/>
      </c>
      <c r="G270" s="10" t="n"/>
      <c r="H270" s="10" t="n"/>
    </row>
    <row r="271">
      <c r="A271" s="10" t="n"/>
      <c r="B271" s="10" t="n"/>
      <c r="C271" s="9">
        <f>IF(B271="","",VLOOKUP(B271,'Danh muc'!A:B,2,FALSE))</f>
        <v/>
      </c>
      <c r="D271" s="10" t="n"/>
      <c r="E271" s="10" t="n"/>
      <c r="F271" s="9">
        <f>IF(B271="","",D271*E271)</f>
        <v/>
      </c>
      <c r="G271" s="10" t="n"/>
      <c r="H271" s="10" t="n"/>
    </row>
    <row r="272">
      <c r="A272" s="10" t="n"/>
      <c r="B272" s="10" t="n"/>
      <c r="C272" s="9">
        <f>IF(B272="","",VLOOKUP(B272,'Danh muc'!A:B,2,FALSE))</f>
        <v/>
      </c>
      <c r="D272" s="10" t="n"/>
      <c r="E272" s="10" t="n"/>
      <c r="F272" s="9">
        <f>IF(B272="","",D272*E272)</f>
        <v/>
      </c>
      <c r="G272" s="10" t="n"/>
      <c r="H272" s="10" t="n"/>
    </row>
    <row r="273">
      <c r="A273" s="10" t="n"/>
      <c r="B273" s="10" t="n"/>
      <c r="C273" s="9">
        <f>IF(B273="","",VLOOKUP(B273,'Danh muc'!A:B,2,FALSE))</f>
        <v/>
      </c>
      <c r="D273" s="10" t="n"/>
      <c r="E273" s="10" t="n"/>
      <c r="F273" s="9">
        <f>IF(B273="","",D273*E273)</f>
        <v/>
      </c>
      <c r="G273" s="10" t="n"/>
      <c r="H273" s="10" t="n"/>
    </row>
    <row r="274">
      <c r="A274" s="10" t="n"/>
      <c r="B274" s="10" t="n"/>
      <c r="C274" s="9">
        <f>IF(B274="","",VLOOKUP(B274,'Danh muc'!A:B,2,FALSE))</f>
        <v/>
      </c>
      <c r="D274" s="10" t="n"/>
      <c r="E274" s="10" t="n"/>
      <c r="F274" s="9">
        <f>IF(B274="","",D274*E274)</f>
        <v/>
      </c>
      <c r="G274" s="10" t="n"/>
      <c r="H274" s="10" t="n"/>
    </row>
    <row r="275">
      <c r="A275" s="10" t="n"/>
      <c r="B275" s="10" t="n"/>
      <c r="C275" s="9">
        <f>IF(B275="","",VLOOKUP(B275,'Danh muc'!A:B,2,FALSE))</f>
        <v/>
      </c>
      <c r="D275" s="10" t="n"/>
      <c r="E275" s="10" t="n"/>
      <c r="F275" s="9">
        <f>IF(B275="","",D275*E275)</f>
        <v/>
      </c>
      <c r="G275" s="10" t="n"/>
      <c r="H275" s="10" t="n"/>
    </row>
    <row r="276">
      <c r="A276" s="10" t="n"/>
      <c r="B276" s="10" t="n"/>
      <c r="C276" s="9">
        <f>IF(B276="","",VLOOKUP(B276,'Danh muc'!A:B,2,FALSE))</f>
        <v/>
      </c>
      <c r="D276" s="10" t="n"/>
      <c r="E276" s="10" t="n"/>
      <c r="F276" s="9">
        <f>IF(B276="","",D276*E276)</f>
        <v/>
      </c>
      <c r="G276" s="10" t="n"/>
      <c r="H276" s="10" t="n"/>
    </row>
    <row r="277">
      <c r="A277" s="10" t="n"/>
      <c r="B277" s="10" t="n"/>
      <c r="C277" s="9">
        <f>IF(B277="","",VLOOKUP(B277,'Danh muc'!A:B,2,FALSE))</f>
        <v/>
      </c>
      <c r="D277" s="10" t="n"/>
      <c r="E277" s="10" t="n"/>
      <c r="F277" s="9">
        <f>IF(B277="","",D277*E277)</f>
        <v/>
      </c>
      <c r="G277" s="10" t="n"/>
      <c r="H277" s="10" t="n"/>
    </row>
    <row r="278">
      <c r="A278" s="10" t="n"/>
      <c r="B278" s="10" t="n"/>
      <c r="C278" s="9">
        <f>IF(B278="","",VLOOKUP(B278,'Danh muc'!A:B,2,FALSE))</f>
        <v/>
      </c>
      <c r="D278" s="10" t="n"/>
      <c r="E278" s="10" t="n"/>
      <c r="F278" s="9">
        <f>IF(B278="","",D278*E278)</f>
        <v/>
      </c>
      <c r="G278" s="10" t="n"/>
      <c r="H278" s="10" t="n"/>
    </row>
    <row r="279">
      <c r="A279" s="10" t="n"/>
      <c r="B279" s="10" t="n"/>
      <c r="C279" s="9">
        <f>IF(B279="","",VLOOKUP(B279,'Danh muc'!A:B,2,FALSE))</f>
        <v/>
      </c>
      <c r="D279" s="10" t="n"/>
      <c r="E279" s="10" t="n"/>
      <c r="F279" s="9">
        <f>IF(B279="","",D279*E279)</f>
        <v/>
      </c>
      <c r="G279" s="10" t="n"/>
      <c r="H279" s="10" t="n"/>
    </row>
    <row r="280">
      <c r="A280" s="10" t="n"/>
      <c r="B280" s="10" t="n"/>
      <c r="C280" s="9">
        <f>IF(B280="","",VLOOKUP(B280,'Danh muc'!A:B,2,FALSE))</f>
        <v/>
      </c>
      <c r="D280" s="10" t="n"/>
      <c r="E280" s="10" t="n"/>
      <c r="F280" s="9">
        <f>IF(B280="","",D280*E280)</f>
        <v/>
      </c>
      <c r="G280" s="10" t="n"/>
      <c r="H280" s="10" t="n"/>
    </row>
    <row r="281">
      <c r="A281" s="10" t="n"/>
      <c r="B281" s="10" t="n"/>
      <c r="C281" s="9">
        <f>IF(B281="","",VLOOKUP(B281,'Danh muc'!A:B,2,FALSE))</f>
        <v/>
      </c>
      <c r="D281" s="10" t="n"/>
      <c r="E281" s="10" t="n"/>
      <c r="F281" s="9">
        <f>IF(B281="","",D281*E281)</f>
        <v/>
      </c>
      <c r="G281" s="10" t="n"/>
      <c r="H281" s="10" t="n"/>
    </row>
    <row r="282">
      <c r="A282" s="10" t="n"/>
      <c r="B282" s="10" t="n"/>
      <c r="C282" s="9">
        <f>IF(B282="","",VLOOKUP(B282,'Danh muc'!A:B,2,FALSE))</f>
        <v/>
      </c>
      <c r="D282" s="10" t="n"/>
      <c r="E282" s="10" t="n"/>
      <c r="F282" s="9">
        <f>IF(B282="","",D282*E282)</f>
        <v/>
      </c>
      <c r="G282" s="10" t="n"/>
      <c r="H282" s="10" t="n"/>
    </row>
    <row r="283">
      <c r="A283" s="10" t="n"/>
      <c r="B283" s="10" t="n"/>
      <c r="C283" s="9">
        <f>IF(B283="","",VLOOKUP(B283,'Danh muc'!A:B,2,FALSE))</f>
        <v/>
      </c>
      <c r="D283" s="10" t="n"/>
      <c r="E283" s="10" t="n"/>
      <c r="F283" s="9">
        <f>IF(B283="","",D283*E283)</f>
        <v/>
      </c>
      <c r="G283" s="10" t="n"/>
      <c r="H283" s="10" t="n"/>
    </row>
    <row r="284">
      <c r="A284" s="10" t="n"/>
      <c r="B284" s="10" t="n"/>
      <c r="C284" s="9">
        <f>IF(B284="","",VLOOKUP(B284,'Danh muc'!A:B,2,FALSE))</f>
        <v/>
      </c>
      <c r="D284" s="10" t="n"/>
      <c r="E284" s="10" t="n"/>
      <c r="F284" s="9">
        <f>IF(B284="","",D284*E284)</f>
        <v/>
      </c>
      <c r="G284" s="10" t="n"/>
      <c r="H284" s="10" t="n"/>
    </row>
    <row r="285">
      <c r="A285" s="10" t="n"/>
      <c r="B285" s="10" t="n"/>
      <c r="C285" s="9">
        <f>IF(B285="","",VLOOKUP(B285,'Danh muc'!A:B,2,FALSE))</f>
        <v/>
      </c>
      <c r="D285" s="10" t="n"/>
      <c r="E285" s="10" t="n"/>
      <c r="F285" s="9">
        <f>IF(B285="","",D285*E285)</f>
        <v/>
      </c>
      <c r="G285" s="10" t="n"/>
      <c r="H285" s="10" t="n"/>
    </row>
    <row r="286">
      <c r="A286" s="10" t="n"/>
      <c r="B286" s="10" t="n"/>
      <c r="C286" s="9">
        <f>IF(B286="","",VLOOKUP(B286,'Danh muc'!A:B,2,FALSE))</f>
        <v/>
      </c>
      <c r="D286" s="10" t="n"/>
      <c r="E286" s="10" t="n"/>
      <c r="F286" s="9">
        <f>IF(B286="","",D286*E286)</f>
        <v/>
      </c>
      <c r="G286" s="10" t="n"/>
      <c r="H286" s="10" t="n"/>
    </row>
    <row r="287">
      <c r="A287" s="10" t="n"/>
      <c r="B287" s="10" t="n"/>
      <c r="C287" s="9">
        <f>IF(B287="","",VLOOKUP(B287,'Danh muc'!A:B,2,FALSE))</f>
        <v/>
      </c>
      <c r="D287" s="10" t="n"/>
      <c r="E287" s="10" t="n"/>
      <c r="F287" s="9">
        <f>IF(B287="","",D287*E287)</f>
        <v/>
      </c>
      <c r="G287" s="10" t="n"/>
      <c r="H287" s="10" t="n"/>
    </row>
    <row r="288">
      <c r="A288" s="10" t="n"/>
      <c r="B288" s="10" t="n"/>
      <c r="C288" s="9">
        <f>IF(B288="","",VLOOKUP(B288,'Danh muc'!A:B,2,FALSE))</f>
        <v/>
      </c>
      <c r="D288" s="10" t="n"/>
      <c r="E288" s="10" t="n"/>
      <c r="F288" s="9">
        <f>IF(B288="","",D288*E288)</f>
        <v/>
      </c>
      <c r="G288" s="10" t="n"/>
      <c r="H288" s="10" t="n"/>
    </row>
    <row r="289">
      <c r="A289" s="10" t="n"/>
      <c r="B289" s="10" t="n"/>
      <c r="C289" s="9">
        <f>IF(B289="","",VLOOKUP(B289,'Danh muc'!A:B,2,FALSE))</f>
        <v/>
      </c>
      <c r="D289" s="10" t="n"/>
      <c r="E289" s="10" t="n"/>
      <c r="F289" s="9">
        <f>IF(B289="","",D289*E289)</f>
        <v/>
      </c>
      <c r="G289" s="10" t="n"/>
      <c r="H289" s="10" t="n"/>
    </row>
    <row r="290">
      <c r="A290" s="10" t="n"/>
      <c r="B290" s="10" t="n"/>
      <c r="C290" s="9">
        <f>IF(B290="","",VLOOKUP(B290,'Danh muc'!A:B,2,FALSE))</f>
        <v/>
      </c>
      <c r="D290" s="10" t="n"/>
      <c r="E290" s="10" t="n"/>
      <c r="F290" s="9">
        <f>IF(B290="","",D290*E290)</f>
        <v/>
      </c>
      <c r="G290" s="10" t="n"/>
      <c r="H290" s="10" t="n"/>
    </row>
    <row r="291">
      <c r="A291" s="10" t="n"/>
      <c r="B291" s="10" t="n"/>
      <c r="C291" s="9">
        <f>IF(B291="","",VLOOKUP(B291,'Danh muc'!A:B,2,FALSE))</f>
        <v/>
      </c>
      <c r="D291" s="10" t="n"/>
      <c r="E291" s="10" t="n"/>
      <c r="F291" s="9">
        <f>IF(B291="","",D291*E291)</f>
        <v/>
      </c>
      <c r="G291" s="10" t="n"/>
      <c r="H291" s="10" t="n"/>
    </row>
    <row r="292">
      <c r="A292" s="10" t="n"/>
      <c r="B292" s="10" t="n"/>
      <c r="C292" s="9">
        <f>IF(B292="","",VLOOKUP(B292,'Danh muc'!A:B,2,FALSE))</f>
        <v/>
      </c>
      <c r="D292" s="10" t="n"/>
      <c r="E292" s="10" t="n"/>
      <c r="F292" s="9">
        <f>IF(B292="","",D292*E292)</f>
        <v/>
      </c>
      <c r="G292" s="10" t="n"/>
      <c r="H292" s="10" t="n"/>
    </row>
    <row r="293">
      <c r="A293" s="10" t="n"/>
      <c r="B293" s="10" t="n"/>
      <c r="C293" s="9">
        <f>IF(B293="","",VLOOKUP(B293,'Danh muc'!A:B,2,FALSE))</f>
        <v/>
      </c>
      <c r="D293" s="10" t="n"/>
      <c r="E293" s="10" t="n"/>
      <c r="F293" s="9">
        <f>IF(B293="","",D293*E293)</f>
        <v/>
      </c>
      <c r="G293" s="10" t="n"/>
      <c r="H293" s="10" t="n"/>
    </row>
    <row r="294">
      <c r="A294" s="10" t="n"/>
      <c r="B294" s="10" t="n"/>
      <c r="C294" s="9">
        <f>IF(B294="","",VLOOKUP(B294,'Danh muc'!A:B,2,FALSE))</f>
        <v/>
      </c>
      <c r="D294" s="10" t="n"/>
      <c r="E294" s="10" t="n"/>
      <c r="F294" s="9">
        <f>IF(B294="","",D294*E294)</f>
        <v/>
      </c>
      <c r="G294" s="10" t="n"/>
      <c r="H294" s="10" t="n"/>
    </row>
    <row r="295">
      <c r="A295" s="10" t="n"/>
      <c r="B295" s="10" t="n"/>
      <c r="C295" s="9">
        <f>IF(B295="","",VLOOKUP(B295,'Danh muc'!A:B,2,FALSE))</f>
        <v/>
      </c>
      <c r="D295" s="10" t="n"/>
      <c r="E295" s="10" t="n"/>
      <c r="F295" s="9">
        <f>IF(B295="","",D295*E295)</f>
        <v/>
      </c>
      <c r="G295" s="10" t="n"/>
      <c r="H295" s="10" t="n"/>
    </row>
    <row r="296">
      <c r="A296" s="10" t="n"/>
      <c r="B296" s="10" t="n"/>
      <c r="C296" s="9">
        <f>IF(B296="","",VLOOKUP(B296,'Danh muc'!A:B,2,FALSE))</f>
        <v/>
      </c>
      <c r="D296" s="10" t="n"/>
      <c r="E296" s="10" t="n"/>
      <c r="F296" s="9">
        <f>IF(B296="","",D296*E296)</f>
        <v/>
      </c>
      <c r="G296" s="10" t="n"/>
      <c r="H296" s="10" t="n"/>
    </row>
    <row r="297">
      <c r="A297" s="10" t="n"/>
      <c r="B297" s="10" t="n"/>
      <c r="C297" s="9">
        <f>IF(B297="","",VLOOKUP(B297,'Danh muc'!A:B,2,FALSE))</f>
        <v/>
      </c>
      <c r="D297" s="10" t="n"/>
      <c r="E297" s="10" t="n"/>
      <c r="F297" s="9">
        <f>IF(B297="","",D297*E297)</f>
        <v/>
      </c>
      <c r="G297" s="10" t="n"/>
      <c r="H297" s="10" t="n"/>
    </row>
    <row r="298">
      <c r="A298" s="10" t="n"/>
      <c r="B298" s="10" t="n"/>
      <c r="C298" s="9">
        <f>IF(B298="","",VLOOKUP(B298,'Danh muc'!A:B,2,FALSE))</f>
        <v/>
      </c>
      <c r="D298" s="10" t="n"/>
      <c r="E298" s="10" t="n"/>
      <c r="F298" s="9">
        <f>IF(B298="","",D298*E298)</f>
        <v/>
      </c>
      <c r="G298" s="10" t="n"/>
      <c r="H298" s="10" t="n"/>
    </row>
    <row r="299">
      <c r="A299" s="10" t="n"/>
      <c r="B299" s="10" t="n"/>
      <c r="C299" s="9">
        <f>IF(B299="","",VLOOKUP(B299,'Danh muc'!A:B,2,FALSE))</f>
        <v/>
      </c>
      <c r="D299" s="10" t="n"/>
      <c r="E299" s="10" t="n"/>
      <c r="F299" s="9">
        <f>IF(B299="","",D299*E299)</f>
        <v/>
      </c>
      <c r="G299" s="10" t="n"/>
      <c r="H299" s="10" t="n"/>
    </row>
    <row r="300">
      <c r="A300" s="10" t="n"/>
      <c r="B300" s="10" t="n"/>
      <c r="C300" s="9">
        <f>IF(B300="","",VLOOKUP(B300,'Danh muc'!A:B,2,FALSE))</f>
        <v/>
      </c>
      <c r="D300" s="10" t="n"/>
      <c r="E300" s="10" t="n"/>
      <c r="F300" s="9">
        <f>IF(B300="","",D300*E300)</f>
        <v/>
      </c>
      <c r="G300" s="10" t="n"/>
      <c r="H300" s="10" t="n"/>
    </row>
    <row r="301">
      <c r="A301" s="10" t="n"/>
      <c r="B301" s="10" t="n"/>
      <c r="C301" s="9">
        <f>IF(B301="","",VLOOKUP(B301,'Danh muc'!A:B,2,FALSE))</f>
        <v/>
      </c>
      <c r="D301" s="10" t="n"/>
      <c r="E301" s="10" t="n"/>
      <c r="F301" s="9">
        <f>IF(B301="","",D301*E301)</f>
        <v/>
      </c>
      <c r="G301" s="10" t="n"/>
      <c r="H301" s="10" t="n"/>
    </row>
    <row r="302">
      <c r="A302" s="10" t="n"/>
      <c r="B302" s="10" t="n"/>
      <c r="C302" s="9">
        <f>IF(B302="","",VLOOKUP(B302,'Danh muc'!A:B,2,FALSE))</f>
        <v/>
      </c>
      <c r="D302" s="10" t="n"/>
      <c r="E302" s="10" t="n"/>
      <c r="F302" s="9">
        <f>IF(B302="","",D302*E302)</f>
        <v/>
      </c>
      <c r="G302" s="10" t="n"/>
      <c r="H302" s="10" t="n"/>
    </row>
    <row r="303">
      <c r="A303" s="10" t="n"/>
      <c r="B303" s="10" t="n"/>
      <c r="C303" s="9">
        <f>IF(B303="","",VLOOKUP(B303,'Danh muc'!A:B,2,FALSE))</f>
        <v/>
      </c>
      <c r="D303" s="10" t="n"/>
      <c r="E303" s="10" t="n"/>
      <c r="F303" s="9">
        <f>IF(B303="","",D303*E303)</f>
        <v/>
      </c>
      <c r="G303" s="10" t="n"/>
      <c r="H303" s="10" t="n"/>
    </row>
    <row r="304">
      <c r="A304" s="10" t="n"/>
      <c r="B304" s="10" t="n"/>
      <c r="C304" s="9">
        <f>IF(B304="","",VLOOKUP(B304,'Danh muc'!A:B,2,FALSE))</f>
        <v/>
      </c>
      <c r="D304" s="10" t="n"/>
      <c r="E304" s="10" t="n"/>
      <c r="F304" s="9">
        <f>IF(B304="","",D304*E304)</f>
        <v/>
      </c>
      <c r="G304" s="10" t="n"/>
      <c r="H304" s="10" t="n"/>
    </row>
    <row r="305">
      <c r="A305" s="10" t="n"/>
      <c r="B305" s="10" t="n"/>
      <c r="C305" s="9">
        <f>IF(B305="","",VLOOKUP(B305,'Danh muc'!A:B,2,FALSE))</f>
        <v/>
      </c>
      <c r="D305" s="10" t="n"/>
      <c r="E305" s="10" t="n"/>
      <c r="F305" s="9">
        <f>IF(B305="","",D305*E305)</f>
        <v/>
      </c>
      <c r="G305" s="10" t="n"/>
      <c r="H305" s="10" t="n"/>
    </row>
    <row r="306">
      <c r="A306" s="10" t="n"/>
      <c r="B306" s="10" t="n"/>
      <c r="C306" s="9">
        <f>IF(B306="","",VLOOKUP(B306,'Danh muc'!A:B,2,FALSE))</f>
        <v/>
      </c>
      <c r="D306" s="10" t="n"/>
      <c r="E306" s="10" t="n"/>
      <c r="F306" s="9">
        <f>IF(B306="","",D306*E306)</f>
        <v/>
      </c>
      <c r="G306" s="10" t="n"/>
      <c r="H306" s="10" t="n"/>
    </row>
    <row r="307">
      <c r="A307" s="10" t="n"/>
      <c r="B307" s="10" t="n"/>
      <c r="C307" s="9">
        <f>IF(B307="","",VLOOKUP(B307,'Danh muc'!A:B,2,FALSE))</f>
        <v/>
      </c>
      <c r="D307" s="10" t="n"/>
      <c r="E307" s="10" t="n"/>
      <c r="F307" s="9">
        <f>IF(B307="","",D307*E307)</f>
        <v/>
      </c>
      <c r="G307" s="10" t="n"/>
      <c r="H307" s="10" t="n"/>
    </row>
    <row r="308">
      <c r="A308" s="10" t="n"/>
      <c r="B308" s="10" t="n"/>
      <c r="C308" s="9">
        <f>IF(B308="","",VLOOKUP(B308,'Danh muc'!A:B,2,FALSE))</f>
        <v/>
      </c>
      <c r="D308" s="10" t="n"/>
      <c r="E308" s="10" t="n"/>
      <c r="F308" s="9">
        <f>IF(B308="","",D308*E308)</f>
        <v/>
      </c>
      <c r="G308" s="10" t="n"/>
      <c r="H308" s="10" t="n"/>
    </row>
    <row r="309">
      <c r="A309" s="10" t="n"/>
      <c r="B309" s="10" t="n"/>
      <c r="C309" s="9">
        <f>IF(B309="","",VLOOKUP(B309,'Danh muc'!A:B,2,FALSE))</f>
        <v/>
      </c>
      <c r="D309" s="10" t="n"/>
      <c r="E309" s="10" t="n"/>
      <c r="F309" s="9">
        <f>IF(B309="","",D309*E309)</f>
        <v/>
      </c>
      <c r="G309" s="10" t="n"/>
      <c r="H309" s="10" t="n"/>
    </row>
    <row r="310">
      <c r="A310" s="10" t="n"/>
      <c r="B310" s="10" t="n"/>
      <c r="C310" s="9">
        <f>IF(B310="","",VLOOKUP(B310,'Danh muc'!A:B,2,FALSE))</f>
        <v/>
      </c>
      <c r="D310" s="10" t="n"/>
      <c r="E310" s="10" t="n"/>
      <c r="F310" s="9">
        <f>IF(B310="","",D310*E310)</f>
        <v/>
      </c>
      <c r="G310" s="10" t="n"/>
      <c r="H310" s="10" t="n"/>
    </row>
    <row r="311">
      <c r="A311" s="10" t="n"/>
      <c r="B311" s="10" t="n"/>
      <c r="C311" s="9">
        <f>IF(B311="","",VLOOKUP(B311,'Danh muc'!A:B,2,FALSE))</f>
        <v/>
      </c>
      <c r="D311" s="10" t="n"/>
      <c r="E311" s="10" t="n"/>
      <c r="F311" s="9">
        <f>IF(B311="","",D311*E311)</f>
        <v/>
      </c>
      <c r="G311" s="10" t="n"/>
      <c r="H311" s="10" t="n"/>
    </row>
    <row r="312">
      <c r="A312" s="10" t="n"/>
      <c r="B312" s="10" t="n"/>
      <c r="C312" s="9">
        <f>IF(B312="","",VLOOKUP(B312,'Danh muc'!A:B,2,FALSE))</f>
        <v/>
      </c>
      <c r="D312" s="10" t="n"/>
      <c r="E312" s="10" t="n"/>
      <c r="F312" s="9">
        <f>IF(B312="","",D312*E312)</f>
        <v/>
      </c>
      <c r="G312" s="10" t="n"/>
      <c r="H312" s="10" t="n"/>
    </row>
    <row r="313">
      <c r="A313" s="10" t="n"/>
      <c r="B313" s="10" t="n"/>
      <c r="C313" s="9">
        <f>IF(B313="","",VLOOKUP(B313,'Danh muc'!A:B,2,FALSE))</f>
        <v/>
      </c>
      <c r="D313" s="10" t="n"/>
      <c r="E313" s="10" t="n"/>
      <c r="F313" s="9">
        <f>IF(B313="","",D313*E313)</f>
        <v/>
      </c>
      <c r="G313" s="10" t="n"/>
      <c r="H313" s="10" t="n"/>
    </row>
    <row r="314">
      <c r="A314" s="10" t="n"/>
      <c r="B314" s="10" t="n"/>
      <c r="C314" s="9">
        <f>IF(B314="","",VLOOKUP(B314,'Danh muc'!A:B,2,FALSE))</f>
        <v/>
      </c>
      <c r="D314" s="10" t="n"/>
      <c r="E314" s="10" t="n"/>
      <c r="F314" s="9">
        <f>IF(B314="","",D314*E314)</f>
        <v/>
      </c>
      <c r="G314" s="10" t="n"/>
      <c r="H314" s="10" t="n"/>
    </row>
    <row r="315">
      <c r="A315" s="10" t="n"/>
      <c r="B315" s="10" t="n"/>
      <c r="C315" s="9">
        <f>IF(B315="","",VLOOKUP(B315,'Danh muc'!A:B,2,FALSE))</f>
        <v/>
      </c>
      <c r="D315" s="10" t="n"/>
      <c r="E315" s="10" t="n"/>
      <c r="F315" s="9">
        <f>IF(B315="","",D315*E315)</f>
        <v/>
      </c>
      <c r="G315" s="10" t="n"/>
      <c r="H315" s="10" t="n"/>
    </row>
    <row r="316">
      <c r="A316" s="10" t="n"/>
      <c r="B316" s="10" t="n"/>
      <c r="C316" s="9">
        <f>IF(B316="","",VLOOKUP(B316,'Danh muc'!A:B,2,FALSE))</f>
        <v/>
      </c>
      <c r="D316" s="10" t="n"/>
      <c r="E316" s="10" t="n"/>
      <c r="F316" s="9">
        <f>IF(B316="","",D316*E316)</f>
        <v/>
      </c>
      <c r="G316" s="10" t="n"/>
      <c r="H316" s="10" t="n"/>
    </row>
    <row r="317">
      <c r="A317" s="10" t="n"/>
      <c r="B317" s="10" t="n"/>
      <c r="C317" s="9">
        <f>IF(B317="","",VLOOKUP(B317,'Danh muc'!A:B,2,FALSE))</f>
        <v/>
      </c>
      <c r="D317" s="10" t="n"/>
      <c r="E317" s="10" t="n"/>
      <c r="F317" s="9">
        <f>IF(B317="","",D317*E317)</f>
        <v/>
      </c>
      <c r="G317" s="10" t="n"/>
      <c r="H317" s="10" t="n"/>
    </row>
    <row r="318">
      <c r="A318" s="10" t="n"/>
      <c r="B318" s="10" t="n"/>
      <c r="C318" s="9">
        <f>IF(B318="","",VLOOKUP(B318,'Danh muc'!A:B,2,FALSE))</f>
        <v/>
      </c>
      <c r="D318" s="10" t="n"/>
      <c r="E318" s="10" t="n"/>
      <c r="F318" s="9">
        <f>IF(B318="","",D318*E318)</f>
        <v/>
      </c>
      <c r="G318" s="10" t="n"/>
      <c r="H318" s="10" t="n"/>
    </row>
    <row r="319">
      <c r="A319" s="10" t="n"/>
      <c r="B319" s="10" t="n"/>
      <c r="C319" s="9">
        <f>IF(B319="","",VLOOKUP(B319,'Danh muc'!A:B,2,FALSE))</f>
        <v/>
      </c>
      <c r="D319" s="10" t="n"/>
      <c r="E319" s="10" t="n"/>
      <c r="F319" s="9">
        <f>IF(B319="","",D319*E319)</f>
        <v/>
      </c>
      <c r="G319" s="10" t="n"/>
      <c r="H319" s="10" t="n"/>
    </row>
    <row r="320">
      <c r="A320" s="10" t="n"/>
      <c r="B320" s="10" t="n"/>
      <c r="C320" s="9">
        <f>IF(B320="","",VLOOKUP(B320,'Danh muc'!A:B,2,FALSE))</f>
        <v/>
      </c>
      <c r="D320" s="10" t="n"/>
      <c r="E320" s="10" t="n"/>
      <c r="F320" s="9">
        <f>IF(B320="","",D320*E320)</f>
        <v/>
      </c>
      <c r="G320" s="10" t="n"/>
      <c r="H320" s="10" t="n"/>
    </row>
    <row r="321">
      <c r="A321" s="10" t="n"/>
      <c r="B321" s="10" t="n"/>
      <c r="C321" s="9">
        <f>IF(B321="","",VLOOKUP(B321,'Danh muc'!A:B,2,FALSE))</f>
        <v/>
      </c>
      <c r="D321" s="10" t="n"/>
      <c r="E321" s="10" t="n"/>
      <c r="F321" s="9">
        <f>IF(B321="","",D321*E321)</f>
        <v/>
      </c>
      <c r="G321" s="10" t="n"/>
      <c r="H321" s="10" t="n"/>
    </row>
    <row r="322">
      <c r="A322" s="10" t="n"/>
      <c r="B322" s="10" t="n"/>
      <c r="C322" s="9">
        <f>IF(B322="","",VLOOKUP(B322,'Danh muc'!A:B,2,FALSE))</f>
        <v/>
      </c>
      <c r="D322" s="10" t="n"/>
      <c r="E322" s="10" t="n"/>
      <c r="F322" s="9">
        <f>IF(B322="","",D322*E322)</f>
        <v/>
      </c>
      <c r="G322" s="10" t="n"/>
      <c r="H322" s="10" t="n"/>
    </row>
    <row r="323">
      <c r="A323" s="10" t="n"/>
      <c r="B323" s="10" t="n"/>
      <c r="C323" s="9">
        <f>IF(B323="","",VLOOKUP(B323,'Danh muc'!A:B,2,FALSE))</f>
        <v/>
      </c>
      <c r="D323" s="10" t="n"/>
      <c r="E323" s="10" t="n"/>
      <c r="F323" s="9">
        <f>IF(B323="","",D323*E323)</f>
        <v/>
      </c>
      <c r="G323" s="10" t="n"/>
      <c r="H323" s="10" t="n"/>
    </row>
    <row r="324">
      <c r="A324" s="10" t="n"/>
      <c r="B324" s="10" t="n"/>
      <c r="C324" s="9">
        <f>IF(B324="","",VLOOKUP(B324,'Danh muc'!A:B,2,FALSE))</f>
        <v/>
      </c>
      <c r="D324" s="10" t="n"/>
      <c r="E324" s="10" t="n"/>
      <c r="F324" s="9">
        <f>IF(B324="","",D324*E324)</f>
        <v/>
      </c>
      <c r="G324" s="10" t="n"/>
      <c r="H324" s="10" t="n"/>
    </row>
    <row r="325">
      <c r="A325" s="10" t="n"/>
      <c r="B325" s="10" t="n"/>
      <c r="C325" s="9">
        <f>IF(B325="","",VLOOKUP(B325,'Danh muc'!A:B,2,FALSE))</f>
        <v/>
      </c>
      <c r="D325" s="10" t="n"/>
      <c r="E325" s="10" t="n"/>
      <c r="F325" s="9">
        <f>IF(B325="","",D325*E325)</f>
        <v/>
      </c>
      <c r="G325" s="10" t="n"/>
      <c r="H325" s="10" t="n"/>
    </row>
    <row r="326">
      <c r="A326" s="10" t="n"/>
      <c r="B326" s="10" t="n"/>
      <c r="C326" s="9">
        <f>IF(B326="","",VLOOKUP(B326,'Danh muc'!A:B,2,FALSE))</f>
        <v/>
      </c>
      <c r="D326" s="10" t="n"/>
      <c r="E326" s="10" t="n"/>
      <c r="F326" s="9">
        <f>IF(B326="","",D326*E326)</f>
        <v/>
      </c>
      <c r="G326" s="10" t="n"/>
      <c r="H326" s="10" t="n"/>
    </row>
    <row r="327">
      <c r="A327" s="10" t="n"/>
      <c r="B327" s="10" t="n"/>
      <c r="C327" s="9">
        <f>IF(B327="","",VLOOKUP(B327,'Danh muc'!A:B,2,FALSE))</f>
        <v/>
      </c>
      <c r="D327" s="10" t="n"/>
      <c r="E327" s="10" t="n"/>
      <c r="F327" s="9">
        <f>IF(B327="","",D327*E327)</f>
        <v/>
      </c>
      <c r="G327" s="10" t="n"/>
      <c r="H327" s="10" t="n"/>
    </row>
    <row r="328">
      <c r="A328" s="10" t="n"/>
      <c r="B328" s="10" t="n"/>
      <c r="C328" s="9">
        <f>IF(B328="","",VLOOKUP(B328,'Danh muc'!A:B,2,FALSE))</f>
        <v/>
      </c>
      <c r="D328" s="10" t="n"/>
      <c r="E328" s="10" t="n"/>
      <c r="F328" s="9">
        <f>IF(B328="","",D328*E328)</f>
        <v/>
      </c>
      <c r="G328" s="10" t="n"/>
      <c r="H328" s="10" t="n"/>
    </row>
    <row r="329">
      <c r="A329" s="10" t="n"/>
      <c r="B329" s="10" t="n"/>
      <c r="C329" s="9">
        <f>IF(B329="","",VLOOKUP(B329,'Danh muc'!A:B,2,FALSE))</f>
        <v/>
      </c>
      <c r="D329" s="10" t="n"/>
      <c r="E329" s="10" t="n"/>
      <c r="F329" s="9">
        <f>IF(B329="","",D329*E329)</f>
        <v/>
      </c>
      <c r="G329" s="10" t="n"/>
      <c r="H329" s="10" t="n"/>
    </row>
    <row r="330">
      <c r="A330" s="10" t="n"/>
      <c r="B330" s="10" t="n"/>
      <c r="C330" s="9">
        <f>IF(B330="","",VLOOKUP(B330,'Danh muc'!A:B,2,FALSE))</f>
        <v/>
      </c>
      <c r="D330" s="10" t="n"/>
      <c r="E330" s="10" t="n"/>
      <c r="F330" s="9">
        <f>IF(B330="","",D330*E330)</f>
        <v/>
      </c>
      <c r="G330" s="10" t="n"/>
      <c r="H330" s="10" t="n"/>
    </row>
    <row r="331">
      <c r="A331" s="10" t="n"/>
      <c r="B331" s="10" t="n"/>
      <c r="C331" s="9">
        <f>IF(B331="","",VLOOKUP(B331,'Danh muc'!A:B,2,FALSE))</f>
        <v/>
      </c>
      <c r="D331" s="10" t="n"/>
      <c r="E331" s="10" t="n"/>
      <c r="F331" s="9">
        <f>IF(B331="","",D331*E331)</f>
        <v/>
      </c>
      <c r="G331" s="10" t="n"/>
      <c r="H331" s="10" t="n"/>
    </row>
    <row r="332">
      <c r="A332" s="10" t="n"/>
      <c r="B332" s="10" t="n"/>
      <c r="C332" s="9">
        <f>IF(B332="","",VLOOKUP(B332,'Danh muc'!A:B,2,FALSE))</f>
        <v/>
      </c>
      <c r="D332" s="10" t="n"/>
      <c r="E332" s="10" t="n"/>
      <c r="F332" s="9">
        <f>IF(B332="","",D332*E332)</f>
        <v/>
      </c>
      <c r="G332" s="10" t="n"/>
      <c r="H332" s="10" t="n"/>
    </row>
    <row r="333">
      <c r="A333" s="10" t="n"/>
      <c r="B333" s="10" t="n"/>
      <c r="C333" s="9">
        <f>IF(B333="","",VLOOKUP(B333,'Danh muc'!A:B,2,FALSE))</f>
        <v/>
      </c>
      <c r="D333" s="10" t="n"/>
      <c r="E333" s="10" t="n"/>
      <c r="F333" s="9">
        <f>IF(B333="","",D333*E333)</f>
        <v/>
      </c>
      <c r="G333" s="10" t="n"/>
      <c r="H333" s="10" t="n"/>
    </row>
    <row r="334">
      <c r="A334" s="10" t="n"/>
      <c r="B334" s="10" t="n"/>
      <c r="C334" s="9">
        <f>IF(B334="","",VLOOKUP(B334,'Danh muc'!A:B,2,FALSE))</f>
        <v/>
      </c>
      <c r="D334" s="10" t="n"/>
      <c r="E334" s="10" t="n"/>
      <c r="F334" s="9">
        <f>IF(B334="","",D334*E334)</f>
        <v/>
      </c>
      <c r="G334" s="10" t="n"/>
      <c r="H334" s="10" t="n"/>
    </row>
    <row r="335">
      <c r="A335" s="10" t="n"/>
      <c r="B335" s="10" t="n"/>
      <c r="C335" s="9">
        <f>IF(B335="","",VLOOKUP(B335,'Danh muc'!A:B,2,FALSE))</f>
        <v/>
      </c>
      <c r="D335" s="10" t="n"/>
      <c r="E335" s="10" t="n"/>
      <c r="F335" s="9">
        <f>IF(B335="","",D335*E335)</f>
        <v/>
      </c>
      <c r="G335" s="10" t="n"/>
      <c r="H335" s="10" t="n"/>
    </row>
    <row r="336">
      <c r="A336" s="10" t="n"/>
      <c r="B336" s="10" t="n"/>
      <c r="C336" s="9">
        <f>IF(B336="","",VLOOKUP(B336,'Danh muc'!A:B,2,FALSE))</f>
        <v/>
      </c>
      <c r="D336" s="10" t="n"/>
      <c r="E336" s="10" t="n"/>
      <c r="F336" s="9">
        <f>IF(B336="","",D336*E336)</f>
        <v/>
      </c>
      <c r="G336" s="10" t="n"/>
      <c r="H336" s="10" t="n"/>
    </row>
    <row r="337">
      <c r="A337" s="10" t="n"/>
      <c r="B337" s="10" t="n"/>
      <c r="C337" s="9">
        <f>IF(B337="","",VLOOKUP(B337,'Danh muc'!A:B,2,FALSE))</f>
        <v/>
      </c>
      <c r="D337" s="10" t="n"/>
      <c r="E337" s="10" t="n"/>
      <c r="F337" s="9">
        <f>IF(B337="","",D337*E337)</f>
        <v/>
      </c>
      <c r="G337" s="10" t="n"/>
      <c r="H337" s="10" t="n"/>
    </row>
    <row r="338">
      <c r="A338" s="10" t="n"/>
      <c r="B338" s="10" t="n"/>
      <c r="C338" s="9">
        <f>IF(B338="","",VLOOKUP(B338,'Danh muc'!A:B,2,FALSE))</f>
        <v/>
      </c>
      <c r="D338" s="10" t="n"/>
      <c r="E338" s="10" t="n"/>
      <c r="F338" s="9">
        <f>IF(B338="","",D338*E338)</f>
        <v/>
      </c>
      <c r="G338" s="10" t="n"/>
      <c r="H338" s="10" t="n"/>
    </row>
    <row r="339">
      <c r="A339" s="10" t="n"/>
      <c r="B339" s="10" t="n"/>
      <c r="C339" s="9">
        <f>IF(B339="","",VLOOKUP(B339,'Danh muc'!A:B,2,FALSE))</f>
        <v/>
      </c>
      <c r="D339" s="10" t="n"/>
      <c r="E339" s="10" t="n"/>
      <c r="F339" s="9">
        <f>IF(B339="","",D339*E339)</f>
        <v/>
      </c>
      <c r="G339" s="10" t="n"/>
      <c r="H339" s="10" t="n"/>
    </row>
    <row r="340">
      <c r="A340" s="10" t="n"/>
      <c r="B340" s="10" t="n"/>
      <c r="C340" s="9">
        <f>IF(B340="","",VLOOKUP(B340,'Danh muc'!A:B,2,FALSE))</f>
        <v/>
      </c>
      <c r="D340" s="10" t="n"/>
      <c r="E340" s="10" t="n"/>
      <c r="F340" s="9">
        <f>IF(B340="","",D340*E340)</f>
        <v/>
      </c>
      <c r="G340" s="10" t="n"/>
      <c r="H340" s="10" t="n"/>
    </row>
    <row r="341">
      <c r="A341" s="10" t="n"/>
      <c r="B341" s="10" t="n"/>
      <c r="C341" s="9">
        <f>IF(B341="","",VLOOKUP(B341,'Danh muc'!A:B,2,FALSE))</f>
        <v/>
      </c>
      <c r="D341" s="10" t="n"/>
      <c r="E341" s="10" t="n"/>
      <c r="F341" s="9">
        <f>IF(B341="","",D341*E341)</f>
        <v/>
      </c>
      <c r="G341" s="10" t="n"/>
      <c r="H341" s="10" t="n"/>
    </row>
    <row r="342">
      <c r="A342" s="10" t="n"/>
      <c r="B342" s="10" t="n"/>
      <c r="C342" s="9">
        <f>IF(B342="","",VLOOKUP(B342,'Danh muc'!A:B,2,FALSE))</f>
        <v/>
      </c>
      <c r="D342" s="10" t="n"/>
      <c r="E342" s="10" t="n"/>
      <c r="F342" s="9">
        <f>IF(B342="","",D342*E342)</f>
        <v/>
      </c>
      <c r="G342" s="10" t="n"/>
      <c r="H342" s="10" t="n"/>
    </row>
    <row r="343">
      <c r="A343" s="10" t="n"/>
      <c r="B343" s="10" t="n"/>
      <c r="C343" s="9">
        <f>IF(B343="","",VLOOKUP(B343,'Danh muc'!A:B,2,FALSE))</f>
        <v/>
      </c>
      <c r="D343" s="10" t="n"/>
      <c r="E343" s="10" t="n"/>
      <c r="F343" s="9">
        <f>IF(B343="","",D343*E343)</f>
        <v/>
      </c>
      <c r="G343" s="10" t="n"/>
      <c r="H343" s="10" t="n"/>
    </row>
    <row r="344">
      <c r="A344" s="10" t="n"/>
      <c r="B344" s="10" t="n"/>
      <c r="C344" s="9">
        <f>IF(B344="","",VLOOKUP(B344,'Danh muc'!A:B,2,FALSE))</f>
        <v/>
      </c>
      <c r="D344" s="10" t="n"/>
      <c r="E344" s="10" t="n"/>
      <c r="F344" s="9">
        <f>IF(B344="","",D344*E344)</f>
        <v/>
      </c>
      <c r="G344" s="10" t="n"/>
      <c r="H344" s="10" t="n"/>
    </row>
    <row r="345">
      <c r="A345" s="10" t="n"/>
      <c r="B345" s="10" t="n"/>
      <c r="C345" s="9">
        <f>IF(B345="","",VLOOKUP(B345,'Danh muc'!A:B,2,FALSE))</f>
        <v/>
      </c>
      <c r="D345" s="10" t="n"/>
      <c r="E345" s="10" t="n"/>
      <c r="F345" s="9">
        <f>IF(B345="","",D345*E345)</f>
        <v/>
      </c>
      <c r="G345" s="10" t="n"/>
      <c r="H345" s="10" t="n"/>
    </row>
    <row r="346">
      <c r="A346" s="10" t="n"/>
      <c r="B346" s="10" t="n"/>
      <c r="C346" s="9">
        <f>IF(B346="","",VLOOKUP(B346,'Danh muc'!A:B,2,FALSE))</f>
        <v/>
      </c>
      <c r="D346" s="10" t="n"/>
      <c r="E346" s="10" t="n"/>
      <c r="F346" s="9">
        <f>IF(B346="","",D346*E346)</f>
        <v/>
      </c>
      <c r="G346" s="10" t="n"/>
      <c r="H346" s="10" t="n"/>
    </row>
    <row r="347">
      <c r="A347" s="10" t="n"/>
      <c r="B347" s="10" t="n"/>
      <c r="C347" s="9">
        <f>IF(B347="","",VLOOKUP(B347,'Danh muc'!A:B,2,FALSE))</f>
        <v/>
      </c>
      <c r="D347" s="10" t="n"/>
      <c r="E347" s="10" t="n"/>
      <c r="F347" s="9">
        <f>IF(B347="","",D347*E347)</f>
        <v/>
      </c>
      <c r="G347" s="10" t="n"/>
      <c r="H347" s="10" t="n"/>
    </row>
    <row r="348">
      <c r="A348" s="10" t="n"/>
      <c r="B348" s="10" t="n"/>
      <c r="C348" s="9">
        <f>IF(B348="","",VLOOKUP(B348,'Danh muc'!A:B,2,FALSE))</f>
        <v/>
      </c>
      <c r="D348" s="10" t="n"/>
      <c r="E348" s="10" t="n"/>
      <c r="F348" s="9">
        <f>IF(B348="","",D348*E348)</f>
        <v/>
      </c>
      <c r="G348" s="10" t="n"/>
      <c r="H348" s="10" t="n"/>
    </row>
    <row r="349">
      <c r="A349" s="10" t="n"/>
      <c r="B349" s="10" t="n"/>
      <c r="C349" s="9">
        <f>IF(B349="","",VLOOKUP(B349,'Danh muc'!A:B,2,FALSE))</f>
        <v/>
      </c>
      <c r="D349" s="10" t="n"/>
      <c r="E349" s="10" t="n"/>
      <c r="F349" s="9">
        <f>IF(B349="","",D349*E349)</f>
        <v/>
      </c>
      <c r="G349" s="10" t="n"/>
      <c r="H349" s="10" t="n"/>
    </row>
    <row r="350">
      <c r="A350" s="10" t="n"/>
      <c r="B350" s="10" t="n"/>
      <c r="C350" s="9">
        <f>IF(B350="","",VLOOKUP(B350,'Danh muc'!A:B,2,FALSE))</f>
        <v/>
      </c>
      <c r="D350" s="10" t="n"/>
      <c r="E350" s="10" t="n"/>
      <c r="F350" s="9">
        <f>IF(B350="","",D350*E350)</f>
        <v/>
      </c>
      <c r="G350" s="10" t="n"/>
      <c r="H350" s="10" t="n"/>
    </row>
    <row r="351">
      <c r="A351" s="10" t="n"/>
      <c r="B351" s="10" t="n"/>
      <c r="C351" s="9">
        <f>IF(B351="","",VLOOKUP(B351,'Danh muc'!A:B,2,FALSE))</f>
        <v/>
      </c>
      <c r="D351" s="10" t="n"/>
      <c r="E351" s="10" t="n"/>
      <c r="F351" s="9">
        <f>IF(B351="","",D351*E351)</f>
        <v/>
      </c>
      <c r="G351" s="10" t="n"/>
      <c r="H351" s="10" t="n"/>
    </row>
    <row r="352">
      <c r="A352" s="10" t="n"/>
      <c r="B352" s="10" t="n"/>
      <c r="C352" s="9">
        <f>IF(B352="","",VLOOKUP(B352,'Danh muc'!A:B,2,FALSE))</f>
        <v/>
      </c>
      <c r="D352" s="10" t="n"/>
      <c r="E352" s="10" t="n"/>
      <c r="F352" s="9">
        <f>IF(B352="","",D352*E352)</f>
        <v/>
      </c>
      <c r="G352" s="10" t="n"/>
      <c r="H352" s="10" t="n"/>
    </row>
    <row r="353">
      <c r="A353" s="10" t="n"/>
      <c r="B353" s="10" t="n"/>
      <c r="C353" s="9">
        <f>IF(B353="","",VLOOKUP(B353,'Danh muc'!A:B,2,FALSE))</f>
        <v/>
      </c>
      <c r="D353" s="10" t="n"/>
      <c r="E353" s="10" t="n"/>
      <c r="F353" s="9">
        <f>IF(B353="","",D353*E353)</f>
        <v/>
      </c>
      <c r="G353" s="10" t="n"/>
      <c r="H353" s="10" t="n"/>
    </row>
    <row r="354">
      <c r="A354" s="10" t="n"/>
      <c r="B354" s="10" t="n"/>
      <c r="C354" s="9">
        <f>IF(B354="","",VLOOKUP(B354,'Danh muc'!A:B,2,FALSE))</f>
        <v/>
      </c>
      <c r="D354" s="10" t="n"/>
      <c r="E354" s="10" t="n"/>
      <c r="F354" s="9">
        <f>IF(B354="","",D354*E354)</f>
        <v/>
      </c>
      <c r="G354" s="10" t="n"/>
      <c r="H354" s="10" t="n"/>
    </row>
    <row r="355">
      <c r="A355" s="10" t="n"/>
      <c r="B355" s="10" t="n"/>
      <c r="C355" s="9">
        <f>IF(B355="","",VLOOKUP(B355,'Danh muc'!A:B,2,FALSE))</f>
        <v/>
      </c>
      <c r="D355" s="10" t="n"/>
      <c r="E355" s="10" t="n"/>
      <c r="F355" s="9">
        <f>IF(B355="","",D355*E355)</f>
        <v/>
      </c>
      <c r="G355" s="10" t="n"/>
      <c r="H355" s="10" t="n"/>
    </row>
    <row r="356">
      <c r="A356" s="10" t="n"/>
      <c r="B356" s="10" t="n"/>
      <c r="C356" s="9">
        <f>IF(B356="","",VLOOKUP(B356,'Danh muc'!A:B,2,FALSE))</f>
        <v/>
      </c>
      <c r="D356" s="10" t="n"/>
      <c r="E356" s="10" t="n"/>
      <c r="F356" s="9">
        <f>IF(B356="","",D356*E356)</f>
        <v/>
      </c>
      <c r="G356" s="10" t="n"/>
      <c r="H356" s="10" t="n"/>
    </row>
    <row r="357">
      <c r="A357" s="10" t="n"/>
      <c r="B357" s="10" t="n"/>
      <c r="C357" s="9">
        <f>IF(B357="","",VLOOKUP(B357,'Danh muc'!A:B,2,FALSE))</f>
        <v/>
      </c>
      <c r="D357" s="10" t="n"/>
      <c r="E357" s="10" t="n"/>
      <c r="F357" s="9">
        <f>IF(B357="","",D357*E357)</f>
        <v/>
      </c>
      <c r="G357" s="10" t="n"/>
      <c r="H357" s="10" t="n"/>
    </row>
    <row r="358">
      <c r="A358" s="10" t="n"/>
      <c r="B358" s="10" t="n"/>
      <c r="C358" s="9">
        <f>IF(B358="","",VLOOKUP(B358,'Danh muc'!A:B,2,FALSE))</f>
        <v/>
      </c>
      <c r="D358" s="10" t="n"/>
      <c r="E358" s="10" t="n"/>
      <c r="F358" s="9">
        <f>IF(B358="","",D358*E358)</f>
        <v/>
      </c>
      <c r="G358" s="10" t="n"/>
      <c r="H358" s="10" t="n"/>
    </row>
    <row r="359">
      <c r="A359" s="10" t="n"/>
      <c r="B359" s="10" t="n"/>
      <c r="C359" s="9">
        <f>IF(B359="","",VLOOKUP(B359,'Danh muc'!A:B,2,FALSE))</f>
        <v/>
      </c>
      <c r="D359" s="10" t="n"/>
      <c r="E359" s="10" t="n"/>
      <c r="F359" s="9">
        <f>IF(B359="","",D359*E359)</f>
        <v/>
      </c>
      <c r="G359" s="10" t="n"/>
      <c r="H359" s="10" t="n"/>
    </row>
    <row r="360">
      <c r="A360" s="10" t="n"/>
      <c r="B360" s="10" t="n"/>
      <c r="C360" s="9">
        <f>IF(B360="","",VLOOKUP(B360,'Danh muc'!A:B,2,FALSE))</f>
        <v/>
      </c>
      <c r="D360" s="10" t="n"/>
      <c r="E360" s="10" t="n"/>
      <c r="F360" s="9">
        <f>IF(B360="","",D360*E360)</f>
        <v/>
      </c>
      <c r="G360" s="10" t="n"/>
      <c r="H360" s="10" t="n"/>
    </row>
    <row r="361">
      <c r="A361" s="10" t="n"/>
      <c r="B361" s="10" t="n"/>
      <c r="C361" s="9">
        <f>IF(B361="","",VLOOKUP(B361,'Danh muc'!A:B,2,FALSE))</f>
        <v/>
      </c>
      <c r="D361" s="10" t="n"/>
      <c r="E361" s="10" t="n"/>
      <c r="F361" s="9">
        <f>IF(B361="","",D361*E361)</f>
        <v/>
      </c>
      <c r="G361" s="10" t="n"/>
      <c r="H361" s="10" t="n"/>
    </row>
    <row r="362">
      <c r="A362" s="10" t="n"/>
      <c r="B362" s="10" t="n"/>
      <c r="C362" s="9">
        <f>IF(B362="","",VLOOKUP(B362,'Danh muc'!A:B,2,FALSE))</f>
        <v/>
      </c>
      <c r="D362" s="10" t="n"/>
      <c r="E362" s="10" t="n"/>
      <c r="F362" s="9">
        <f>IF(B362="","",D362*E362)</f>
        <v/>
      </c>
      <c r="G362" s="10" t="n"/>
      <c r="H362" s="10" t="n"/>
    </row>
    <row r="363">
      <c r="A363" s="10" t="n"/>
      <c r="B363" s="10" t="n"/>
      <c r="C363" s="9">
        <f>IF(B363="","",VLOOKUP(B363,'Danh muc'!A:B,2,FALSE))</f>
        <v/>
      </c>
      <c r="D363" s="10" t="n"/>
      <c r="E363" s="10" t="n"/>
      <c r="F363" s="9">
        <f>IF(B363="","",D363*E363)</f>
        <v/>
      </c>
      <c r="G363" s="10" t="n"/>
      <c r="H363" s="10" t="n"/>
    </row>
    <row r="364">
      <c r="A364" s="10" t="n"/>
      <c r="B364" s="10" t="n"/>
      <c r="C364" s="9">
        <f>IF(B364="","",VLOOKUP(B364,'Danh muc'!A:B,2,FALSE))</f>
        <v/>
      </c>
      <c r="D364" s="10" t="n"/>
      <c r="E364" s="10" t="n"/>
      <c r="F364" s="9">
        <f>IF(B364="","",D364*E364)</f>
        <v/>
      </c>
      <c r="G364" s="10" t="n"/>
      <c r="H364" s="10" t="n"/>
    </row>
    <row r="365">
      <c r="A365" s="10" t="n"/>
      <c r="B365" s="10" t="n"/>
      <c r="C365" s="9">
        <f>IF(B365="","",VLOOKUP(B365,'Danh muc'!A:B,2,FALSE))</f>
        <v/>
      </c>
      <c r="D365" s="10" t="n"/>
      <c r="E365" s="10" t="n"/>
      <c r="F365" s="9">
        <f>IF(B365="","",D365*E365)</f>
        <v/>
      </c>
      <c r="G365" s="10" t="n"/>
      <c r="H365" s="10" t="n"/>
    </row>
    <row r="366">
      <c r="A366" s="10" t="n"/>
      <c r="B366" s="10" t="n"/>
      <c r="C366" s="9">
        <f>IF(B366="","",VLOOKUP(B366,'Danh muc'!A:B,2,FALSE))</f>
        <v/>
      </c>
      <c r="D366" s="10" t="n"/>
      <c r="E366" s="10" t="n"/>
      <c r="F366" s="9">
        <f>IF(B366="","",D366*E366)</f>
        <v/>
      </c>
      <c r="G366" s="10" t="n"/>
      <c r="H366" s="10" t="n"/>
    </row>
    <row r="367">
      <c r="A367" s="10" t="n"/>
      <c r="B367" s="10" t="n"/>
      <c r="C367" s="9">
        <f>IF(B367="","",VLOOKUP(B367,'Danh muc'!A:B,2,FALSE))</f>
        <v/>
      </c>
      <c r="D367" s="10" t="n"/>
      <c r="E367" s="10" t="n"/>
      <c r="F367" s="9">
        <f>IF(B367="","",D367*E367)</f>
        <v/>
      </c>
      <c r="G367" s="10" t="n"/>
      <c r="H367" s="10" t="n"/>
    </row>
    <row r="368">
      <c r="A368" s="10" t="n"/>
      <c r="B368" s="10" t="n"/>
      <c r="C368" s="9">
        <f>IF(B368="","",VLOOKUP(B368,'Danh muc'!A:B,2,FALSE))</f>
        <v/>
      </c>
      <c r="D368" s="10" t="n"/>
      <c r="E368" s="10" t="n"/>
      <c r="F368" s="9">
        <f>IF(B368="","",D368*E368)</f>
        <v/>
      </c>
      <c r="G368" s="10" t="n"/>
      <c r="H368" s="10" t="n"/>
    </row>
    <row r="369">
      <c r="A369" s="10" t="n"/>
      <c r="B369" s="10" t="n"/>
      <c r="C369" s="9">
        <f>IF(B369="","",VLOOKUP(B369,'Danh muc'!A:B,2,FALSE))</f>
        <v/>
      </c>
      <c r="D369" s="10" t="n"/>
      <c r="E369" s="10" t="n"/>
      <c r="F369" s="9">
        <f>IF(B369="","",D369*E369)</f>
        <v/>
      </c>
      <c r="G369" s="10" t="n"/>
      <c r="H369" s="10" t="n"/>
    </row>
    <row r="370">
      <c r="A370" s="10" t="n"/>
      <c r="B370" s="10" t="n"/>
      <c r="C370" s="9">
        <f>IF(B370="","",VLOOKUP(B370,'Danh muc'!A:B,2,FALSE))</f>
        <v/>
      </c>
      <c r="D370" s="10" t="n"/>
      <c r="E370" s="10" t="n"/>
      <c r="F370" s="9">
        <f>IF(B370="","",D370*E370)</f>
        <v/>
      </c>
      <c r="G370" s="10" t="n"/>
      <c r="H370" s="10" t="n"/>
    </row>
    <row r="371">
      <c r="A371" s="10" t="n"/>
      <c r="B371" s="10" t="n"/>
      <c r="C371" s="9">
        <f>IF(B371="","",VLOOKUP(B371,'Danh muc'!A:B,2,FALSE))</f>
        <v/>
      </c>
      <c r="D371" s="10" t="n"/>
      <c r="E371" s="10" t="n"/>
      <c r="F371" s="9">
        <f>IF(B371="","",D371*E371)</f>
        <v/>
      </c>
      <c r="G371" s="10" t="n"/>
      <c r="H371" s="10" t="n"/>
    </row>
    <row r="372">
      <c r="A372" s="10" t="n"/>
      <c r="B372" s="10" t="n"/>
      <c r="C372" s="9">
        <f>IF(B372="","",VLOOKUP(B372,'Danh muc'!A:B,2,FALSE))</f>
        <v/>
      </c>
      <c r="D372" s="10" t="n"/>
      <c r="E372" s="10" t="n"/>
      <c r="F372" s="9">
        <f>IF(B372="","",D372*E372)</f>
        <v/>
      </c>
      <c r="G372" s="10" t="n"/>
      <c r="H372" s="10" t="n"/>
    </row>
    <row r="373">
      <c r="A373" s="10" t="n"/>
      <c r="B373" s="10" t="n"/>
      <c r="C373" s="9">
        <f>IF(B373="","",VLOOKUP(B373,'Danh muc'!A:B,2,FALSE))</f>
        <v/>
      </c>
      <c r="D373" s="10" t="n"/>
      <c r="E373" s="10" t="n"/>
      <c r="F373" s="9">
        <f>IF(B373="","",D373*E373)</f>
        <v/>
      </c>
      <c r="G373" s="10" t="n"/>
      <c r="H373" s="10" t="n"/>
    </row>
    <row r="374">
      <c r="A374" s="10" t="n"/>
      <c r="B374" s="10" t="n"/>
      <c r="C374" s="9">
        <f>IF(B374="","",VLOOKUP(B374,'Danh muc'!A:B,2,FALSE))</f>
        <v/>
      </c>
      <c r="D374" s="10" t="n"/>
      <c r="E374" s="10" t="n"/>
      <c r="F374" s="9">
        <f>IF(B374="","",D374*E374)</f>
        <v/>
      </c>
      <c r="G374" s="10" t="n"/>
      <c r="H374" s="10" t="n"/>
    </row>
    <row r="375">
      <c r="A375" s="10" t="n"/>
      <c r="B375" s="10" t="n"/>
      <c r="C375" s="9">
        <f>IF(B375="","",VLOOKUP(B375,'Danh muc'!A:B,2,FALSE))</f>
        <v/>
      </c>
      <c r="D375" s="10" t="n"/>
      <c r="E375" s="10" t="n"/>
      <c r="F375" s="9">
        <f>IF(B375="","",D375*E375)</f>
        <v/>
      </c>
      <c r="G375" s="10" t="n"/>
      <c r="H375" s="10" t="n"/>
    </row>
    <row r="376">
      <c r="A376" s="10" t="n"/>
      <c r="B376" s="10" t="n"/>
      <c r="C376" s="9">
        <f>IF(B376="","",VLOOKUP(B376,'Danh muc'!A:B,2,FALSE))</f>
        <v/>
      </c>
      <c r="D376" s="10" t="n"/>
      <c r="E376" s="10" t="n"/>
      <c r="F376" s="9">
        <f>IF(B376="","",D376*E376)</f>
        <v/>
      </c>
      <c r="G376" s="10" t="n"/>
      <c r="H376" s="10" t="n"/>
    </row>
    <row r="377">
      <c r="A377" s="10" t="n"/>
      <c r="B377" s="10" t="n"/>
      <c r="C377" s="9">
        <f>IF(B377="","",VLOOKUP(B377,'Danh muc'!A:B,2,FALSE))</f>
        <v/>
      </c>
      <c r="D377" s="10" t="n"/>
      <c r="E377" s="10" t="n"/>
      <c r="F377" s="9">
        <f>IF(B377="","",D377*E377)</f>
        <v/>
      </c>
      <c r="G377" s="10" t="n"/>
      <c r="H377" s="10" t="n"/>
    </row>
    <row r="378">
      <c r="A378" s="10" t="n"/>
      <c r="B378" s="10" t="n"/>
      <c r="C378" s="9">
        <f>IF(B378="","",VLOOKUP(B378,'Danh muc'!A:B,2,FALSE))</f>
        <v/>
      </c>
      <c r="D378" s="10" t="n"/>
      <c r="E378" s="10" t="n"/>
      <c r="F378" s="9">
        <f>IF(B378="","",D378*E378)</f>
        <v/>
      </c>
      <c r="G378" s="10" t="n"/>
      <c r="H378" s="10" t="n"/>
    </row>
    <row r="379">
      <c r="A379" s="10" t="n"/>
      <c r="B379" s="10" t="n"/>
      <c r="C379" s="9">
        <f>IF(B379="","",VLOOKUP(B379,'Danh muc'!A:B,2,FALSE))</f>
        <v/>
      </c>
      <c r="D379" s="10" t="n"/>
      <c r="E379" s="10" t="n"/>
      <c r="F379" s="9">
        <f>IF(B379="","",D379*E379)</f>
        <v/>
      </c>
      <c r="G379" s="10" t="n"/>
      <c r="H379" s="10" t="n"/>
    </row>
    <row r="380">
      <c r="A380" s="10" t="n"/>
      <c r="B380" s="10" t="n"/>
      <c r="C380" s="9">
        <f>IF(B380="","",VLOOKUP(B380,'Danh muc'!A:B,2,FALSE))</f>
        <v/>
      </c>
      <c r="D380" s="10" t="n"/>
      <c r="E380" s="10" t="n"/>
      <c r="F380" s="9">
        <f>IF(B380="","",D380*E380)</f>
        <v/>
      </c>
      <c r="G380" s="10" t="n"/>
      <c r="H380" s="10" t="n"/>
    </row>
    <row r="381">
      <c r="A381" s="10" t="n"/>
      <c r="B381" s="10" t="n"/>
      <c r="C381" s="9">
        <f>IF(B381="","",VLOOKUP(B381,'Danh muc'!A:B,2,FALSE))</f>
        <v/>
      </c>
      <c r="D381" s="10" t="n"/>
      <c r="E381" s="10" t="n"/>
      <c r="F381" s="9">
        <f>IF(B381="","",D381*E381)</f>
        <v/>
      </c>
      <c r="G381" s="10" t="n"/>
      <c r="H381" s="10" t="n"/>
    </row>
    <row r="382">
      <c r="A382" s="10" t="n"/>
      <c r="B382" s="10" t="n"/>
      <c r="C382" s="9">
        <f>IF(B382="","",VLOOKUP(B382,'Danh muc'!A:B,2,FALSE))</f>
        <v/>
      </c>
      <c r="D382" s="10" t="n"/>
      <c r="E382" s="10" t="n"/>
      <c r="F382" s="9">
        <f>IF(B382="","",D382*E382)</f>
        <v/>
      </c>
      <c r="G382" s="10" t="n"/>
      <c r="H382" s="10" t="n"/>
    </row>
    <row r="383">
      <c r="A383" s="10" t="n"/>
      <c r="B383" s="10" t="n"/>
      <c r="C383" s="9">
        <f>IF(B383="","",VLOOKUP(B383,'Danh muc'!A:B,2,FALSE))</f>
        <v/>
      </c>
      <c r="D383" s="10" t="n"/>
      <c r="E383" s="10" t="n"/>
      <c r="F383" s="9">
        <f>IF(B383="","",D383*E383)</f>
        <v/>
      </c>
      <c r="G383" s="10" t="n"/>
      <c r="H383" s="10" t="n"/>
    </row>
    <row r="384">
      <c r="A384" s="10" t="n"/>
      <c r="B384" s="10" t="n"/>
      <c r="C384" s="9">
        <f>IF(B384="","",VLOOKUP(B384,'Danh muc'!A:B,2,FALSE))</f>
        <v/>
      </c>
      <c r="D384" s="10" t="n"/>
      <c r="E384" s="10" t="n"/>
      <c r="F384" s="9">
        <f>IF(B384="","",D384*E384)</f>
        <v/>
      </c>
      <c r="G384" s="10" t="n"/>
      <c r="H384" s="10" t="n"/>
    </row>
    <row r="385">
      <c r="A385" s="10" t="n"/>
      <c r="B385" s="10" t="n"/>
      <c r="C385" s="9">
        <f>IF(B385="","",VLOOKUP(B385,'Danh muc'!A:B,2,FALSE))</f>
        <v/>
      </c>
      <c r="D385" s="10" t="n"/>
      <c r="E385" s="10" t="n"/>
      <c r="F385" s="9">
        <f>IF(B385="","",D385*E385)</f>
        <v/>
      </c>
      <c r="G385" s="10" t="n"/>
      <c r="H385" s="10" t="n"/>
    </row>
    <row r="386">
      <c r="A386" s="10" t="n"/>
      <c r="B386" s="10" t="n"/>
      <c r="C386" s="9">
        <f>IF(B386="","",VLOOKUP(B386,'Danh muc'!A:B,2,FALSE))</f>
        <v/>
      </c>
      <c r="D386" s="10" t="n"/>
      <c r="E386" s="10" t="n"/>
      <c r="F386" s="9">
        <f>IF(B386="","",D386*E386)</f>
        <v/>
      </c>
      <c r="G386" s="10" t="n"/>
      <c r="H386" s="10" t="n"/>
    </row>
    <row r="387">
      <c r="A387" s="10" t="n"/>
      <c r="B387" s="10" t="n"/>
      <c r="C387" s="9">
        <f>IF(B387="","",VLOOKUP(B387,'Danh muc'!A:B,2,FALSE))</f>
        <v/>
      </c>
      <c r="D387" s="10" t="n"/>
      <c r="E387" s="10" t="n"/>
      <c r="F387" s="9">
        <f>IF(B387="","",D387*E387)</f>
        <v/>
      </c>
      <c r="G387" s="10" t="n"/>
      <c r="H387" s="10" t="n"/>
    </row>
    <row r="388">
      <c r="A388" s="10" t="n"/>
      <c r="B388" s="10" t="n"/>
      <c r="C388" s="9">
        <f>IF(B388="","",VLOOKUP(B388,'Danh muc'!A:B,2,FALSE))</f>
        <v/>
      </c>
      <c r="D388" s="10" t="n"/>
      <c r="E388" s="10" t="n"/>
      <c r="F388" s="9">
        <f>IF(B388="","",D388*E388)</f>
        <v/>
      </c>
      <c r="G388" s="10" t="n"/>
      <c r="H388" s="10" t="n"/>
    </row>
    <row r="389">
      <c r="A389" s="10" t="n"/>
      <c r="B389" s="10" t="n"/>
      <c r="C389" s="9">
        <f>IF(B389="","",VLOOKUP(B389,'Danh muc'!A:B,2,FALSE))</f>
        <v/>
      </c>
      <c r="D389" s="10" t="n"/>
      <c r="E389" s="10" t="n"/>
      <c r="F389" s="9">
        <f>IF(B389="","",D389*E389)</f>
        <v/>
      </c>
      <c r="G389" s="10" t="n"/>
      <c r="H389" s="10" t="n"/>
    </row>
    <row r="390">
      <c r="A390" s="10" t="n"/>
      <c r="B390" s="10" t="n"/>
      <c r="C390" s="9">
        <f>IF(B390="","",VLOOKUP(B390,'Danh muc'!A:B,2,FALSE))</f>
        <v/>
      </c>
      <c r="D390" s="10" t="n"/>
      <c r="E390" s="10" t="n"/>
      <c r="F390" s="9">
        <f>IF(B390="","",D390*E390)</f>
        <v/>
      </c>
      <c r="G390" s="10" t="n"/>
      <c r="H390" s="10" t="n"/>
    </row>
    <row r="391">
      <c r="A391" s="10" t="n"/>
      <c r="B391" s="10" t="n"/>
      <c r="C391" s="9">
        <f>IF(B391="","",VLOOKUP(B391,'Danh muc'!A:B,2,FALSE))</f>
        <v/>
      </c>
      <c r="D391" s="10" t="n"/>
      <c r="E391" s="10" t="n"/>
      <c r="F391" s="9">
        <f>IF(B391="","",D391*E391)</f>
        <v/>
      </c>
      <c r="G391" s="10" t="n"/>
      <c r="H391" s="10" t="n"/>
    </row>
    <row r="392">
      <c r="A392" s="10" t="n"/>
      <c r="B392" s="10" t="n"/>
      <c r="C392" s="9">
        <f>IF(B392="","",VLOOKUP(B392,'Danh muc'!A:B,2,FALSE))</f>
        <v/>
      </c>
      <c r="D392" s="10" t="n"/>
      <c r="E392" s="10" t="n"/>
      <c r="F392" s="9">
        <f>IF(B392="","",D392*E392)</f>
        <v/>
      </c>
      <c r="G392" s="10" t="n"/>
      <c r="H392" s="10" t="n"/>
    </row>
    <row r="393">
      <c r="A393" s="10" t="n"/>
      <c r="B393" s="10" t="n"/>
      <c r="C393" s="9">
        <f>IF(B393="","",VLOOKUP(B393,'Danh muc'!A:B,2,FALSE))</f>
        <v/>
      </c>
      <c r="D393" s="10" t="n"/>
      <c r="E393" s="10" t="n"/>
      <c r="F393" s="9">
        <f>IF(B393="","",D393*E393)</f>
        <v/>
      </c>
      <c r="G393" s="10" t="n"/>
      <c r="H393" s="10" t="n"/>
    </row>
    <row r="394">
      <c r="A394" s="10" t="n"/>
      <c r="B394" s="10" t="n"/>
      <c r="C394" s="9">
        <f>IF(B394="","",VLOOKUP(B394,'Danh muc'!A:B,2,FALSE))</f>
        <v/>
      </c>
      <c r="D394" s="10" t="n"/>
      <c r="E394" s="10" t="n"/>
      <c r="F394" s="9">
        <f>IF(B394="","",D394*E394)</f>
        <v/>
      </c>
      <c r="G394" s="10" t="n"/>
      <c r="H394" s="10" t="n"/>
    </row>
    <row r="395">
      <c r="A395" s="10" t="n"/>
      <c r="B395" s="10" t="n"/>
      <c r="C395" s="9">
        <f>IF(B395="","",VLOOKUP(B395,'Danh muc'!A:B,2,FALSE))</f>
        <v/>
      </c>
      <c r="D395" s="10" t="n"/>
      <c r="E395" s="10" t="n"/>
      <c r="F395" s="9">
        <f>IF(B395="","",D395*E395)</f>
        <v/>
      </c>
      <c r="G395" s="10" t="n"/>
      <c r="H395" s="10" t="n"/>
    </row>
    <row r="396">
      <c r="A396" s="10" t="n"/>
      <c r="B396" s="10" t="n"/>
      <c r="C396" s="9">
        <f>IF(B396="","",VLOOKUP(B396,'Danh muc'!A:B,2,FALSE))</f>
        <v/>
      </c>
      <c r="D396" s="10" t="n"/>
      <c r="E396" s="10" t="n"/>
      <c r="F396" s="9">
        <f>IF(B396="","",D396*E396)</f>
        <v/>
      </c>
      <c r="G396" s="10" t="n"/>
      <c r="H396" s="10" t="n"/>
    </row>
    <row r="397">
      <c r="A397" s="10" t="n"/>
      <c r="B397" s="10" t="n"/>
      <c r="C397" s="9">
        <f>IF(B397="","",VLOOKUP(B397,'Danh muc'!A:B,2,FALSE))</f>
        <v/>
      </c>
      <c r="D397" s="10" t="n"/>
      <c r="E397" s="10" t="n"/>
      <c r="F397" s="9">
        <f>IF(B397="","",D397*E397)</f>
        <v/>
      </c>
      <c r="G397" s="10" t="n"/>
      <c r="H397" s="10" t="n"/>
    </row>
    <row r="398">
      <c r="A398" s="10" t="n"/>
      <c r="B398" s="10" t="n"/>
      <c r="C398" s="9">
        <f>IF(B398="","",VLOOKUP(B398,'Danh muc'!A:B,2,FALSE))</f>
        <v/>
      </c>
      <c r="D398" s="10" t="n"/>
      <c r="E398" s="10" t="n"/>
      <c r="F398" s="9">
        <f>IF(B398="","",D398*E398)</f>
        <v/>
      </c>
      <c r="G398" s="10" t="n"/>
      <c r="H398" s="10" t="n"/>
    </row>
    <row r="399">
      <c r="A399" s="10" t="n"/>
      <c r="B399" s="10" t="n"/>
      <c r="C399" s="9">
        <f>IF(B399="","",VLOOKUP(B399,'Danh muc'!A:B,2,FALSE))</f>
        <v/>
      </c>
      <c r="D399" s="10" t="n"/>
      <c r="E399" s="10" t="n"/>
      <c r="F399" s="9">
        <f>IF(B399="","",D399*E399)</f>
        <v/>
      </c>
      <c r="G399" s="10" t="n"/>
      <c r="H399" s="10" t="n"/>
    </row>
    <row r="400">
      <c r="A400" s="10" t="n"/>
      <c r="B400" s="10" t="n"/>
      <c r="C400" s="9">
        <f>IF(B400="","",VLOOKUP(B400,'Danh muc'!A:B,2,FALSE))</f>
        <v/>
      </c>
      <c r="D400" s="10" t="n"/>
      <c r="E400" s="10" t="n"/>
      <c r="F400" s="9">
        <f>IF(B400="","",D400*E400)</f>
        <v/>
      </c>
      <c r="G400" s="10" t="n"/>
      <c r="H400" s="10" t="n"/>
    </row>
    <row r="401">
      <c r="A401" s="10" t="n"/>
      <c r="B401" s="10" t="n"/>
      <c r="C401" s="9">
        <f>IF(B401="","",VLOOKUP(B401,'Danh muc'!A:B,2,FALSE))</f>
        <v/>
      </c>
      <c r="D401" s="10" t="n"/>
      <c r="E401" s="10" t="n"/>
      <c r="F401" s="9">
        <f>IF(B401="","",D401*E401)</f>
        <v/>
      </c>
      <c r="G401" s="10" t="n"/>
      <c r="H401" s="10" t="n"/>
    </row>
    <row r="402">
      <c r="A402" s="10" t="n"/>
      <c r="B402" s="10" t="n"/>
      <c r="C402" s="9">
        <f>IF(B402="","",VLOOKUP(B402,'Danh muc'!A:B,2,FALSE))</f>
        <v/>
      </c>
      <c r="D402" s="10" t="n"/>
      <c r="E402" s="10" t="n"/>
      <c r="F402" s="9">
        <f>IF(B402="","",D402*E402)</f>
        <v/>
      </c>
      <c r="G402" s="10" t="n"/>
      <c r="H402" s="10" t="n"/>
    </row>
    <row r="403">
      <c r="A403" s="10" t="n"/>
      <c r="B403" s="10" t="n"/>
      <c r="C403" s="9">
        <f>IF(B403="","",VLOOKUP(B403,'Danh muc'!A:B,2,FALSE))</f>
        <v/>
      </c>
      <c r="D403" s="10" t="n"/>
      <c r="E403" s="10" t="n"/>
      <c r="F403" s="9">
        <f>IF(B403="","",D403*E403)</f>
        <v/>
      </c>
      <c r="G403" s="10" t="n"/>
      <c r="H403" s="10" t="n"/>
    </row>
    <row r="404">
      <c r="A404" s="10" t="n"/>
      <c r="B404" s="10" t="n"/>
      <c r="C404" s="9">
        <f>IF(B404="","",VLOOKUP(B404,'Danh muc'!A:B,2,FALSE))</f>
        <v/>
      </c>
      <c r="D404" s="10" t="n"/>
      <c r="E404" s="10" t="n"/>
      <c r="F404" s="9">
        <f>IF(B404="","",D404*E404)</f>
        <v/>
      </c>
      <c r="G404" s="10" t="n"/>
      <c r="H404" s="10" t="n"/>
    </row>
    <row r="405">
      <c r="A405" s="10" t="n"/>
      <c r="B405" s="10" t="n"/>
      <c r="C405" s="9">
        <f>IF(B405="","",VLOOKUP(B405,'Danh muc'!A:B,2,FALSE))</f>
        <v/>
      </c>
      <c r="D405" s="10" t="n"/>
      <c r="E405" s="10" t="n"/>
      <c r="F405" s="9">
        <f>IF(B405="","",D405*E405)</f>
        <v/>
      </c>
      <c r="G405" s="10" t="n"/>
      <c r="H405" s="10" t="n"/>
    </row>
    <row r="406">
      <c r="A406" s="10" t="n"/>
      <c r="B406" s="10" t="n"/>
      <c r="C406" s="9">
        <f>IF(B406="","",VLOOKUP(B406,'Danh muc'!A:B,2,FALSE))</f>
        <v/>
      </c>
      <c r="D406" s="10" t="n"/>
      <c r="E406" s="10" t="n"/>
      <c r="F406" s="9">
        <f>IF(B406="","",D406*E406)</f>
        <v/>
      </c>
      <c r="G406" s="10" t="n"/>
      <c r="H406" s="10" t="n"/>
    </row>
    <row r="407">
      <c r="A407" s="10" t="n"/>
      <c r="B407" s="10" t="n"/>
      <c r="C407" s="9">
        <f>IF(B407="","",VLOOKUP(B407,'Danh muc'!A:B,2,FALSE))</f>
        <v/>
      </c>
      <c r="D407" s="10" t="n"/>
      <c r="E407" s="10" t="n"/>
      <c r="F407" s="9">
        <f>IF(B407="","",D407*E407)</f>
        <v/>
      </c>
      <c r="G407" s="10" t="n"/>
      <c r="H407" s="10" t="n"/>
    </row>
    <row r="408">
      <c r="A408" s="10" t="n"/>
      <c r="B408" s="10" t="n"/>
      <c r="C408" s="9">
        <f>IF(B408="","",VLOOKUP(B408,'Danh muc'!A:B,2,FALSE))</f>
        <v/>
      </c>
      <c r="D408" s="10" t="n"/>
      <c r="E408" s="10" t="n"/>
      <c r="F408" s="9">
        <f>IF(B408="","",D408*E408)</f>
        <v/>
      </c>
      <c r="G408" s="10" t="n"/>
      <c r="H408" s="10" t="n"/>
    </row>
    <row r="409">
      <c r="A409" s="10" t="n"/>
      <c r="B409" s="10" t="n"/>
      <c r="C409" s="9">
        <f>IF(B409="","",VLOOKUP(B409,'Danh muc'!A:B,2,FALSE))</f>
        <v/>
      </c>
      <c r="D409" s="10" t="n"/>
      <c r="E409" s="10" t="n"/>
      <c r="F409" s="9">
        <f>IF(B409="","",D409*E409)</f>
        <v/>
      </c>
      <c r="G409" s="10" t="n"/>
      <c r="H409" s="10" t="n"/>
    </row>
    <row r="410">
      <c r="A410" s="10" t="n"/>
      <c r="B410" s="10" t="n"/>
      <c r="C410" s="9">
        <f>IF(B410="","",VLOOKUP(B410,'Danh muc'!A:B,2,FALSE))</f>
        <v/>
      </c>
      <c r="D410" s="10" t="n"/>
      <c r="E410" s="10" t="n"/>
      <c r="F410" s="9">
        <f>IF(B410="","",D410*E410)</f>
        <v/>
      </c>
      <c r="G410" s="10" t="n"/>
      <c r="H410" s="10" t="n"/>
    </row>
    <row r="411">
      <c r="A411" s="10" t="n"/>
      <c r="B411" s="10" t="n"/>
      <c r="C411" s="9">
        <f>IF(B411="","",VLOOKUP(B411,'Danh muc'!A:B,2,FALSE))</f>
        <v/>
      </c>
      <c r="D411" s="10" t="n"/>
      <c r="E411" s="10" t="n"/>
      <c r="F411" s="9">
        <f>IF(B411="","",D411*E411)</f>
        <v/>
      </c>
      <c r="G411" s="10" t="n"/>
      <c r="H411" s="10" t="n"/>
    </row>
    <row r="412">
      <c r="A412" s="10" t="n"/>
      <c r="B412" s="10" t="n"/>
      <c r="C412" s="9">
        <f>IF(B412="","",VLOOKUP(B412,'Danh muc'!A:B,2,FALSE))</f>
        <v/>
      </c>
      <c r="D412" s="10" t="n"/>
      <c r="E412" s="10" t="n"/>
      <c r="F412" s="9">
        <f>IF(B412="","",D412*E412)</f>
        <v/>
      </c>
      <c r="G412" s="10" t="n"/>
      <c r="H412" s="10" t="n"/>
    </row>
    <row r="413">
      <c r="A413" s="10" t="n"/>
      <c r="B413" s="10" t="n"/>
      <c r="C413" s="9">
        <f>IF(B413="","",VLOOKUP(B413,'Danh muc'!A:B,2,FALSE))</f>
        <v/>
      </c>
      <c r="D413" s="10" t="n"/>
      <c r="E413" s="10" t="n"/>
      <c r="F413" s="9">
        <f>IF(B413="","",D413*E413)</f>
        <v/>
      </c>
      <c r="G413" s="10" t="n"/>
      <c r="H413" s="10" t="n"/>
    </row>
    <row r="414">
      <c r="A414" s="10" t="n"/>
      <c r="B414" s="10" t="n"/>
      <c r="C414" s="9">
        <f>IF(B414="","",VLOOKUP(B414,'Danh muc'!A:B,2,FALSE))</f>
        <v/>
      </c>
      <c r="D414" s="10" t="n"/>
      <c r="E414" s="10" t="n"/>
      <c r="F414" s="9">
        <f>IF(B414="","",D414*E414)</f>
        <v/>
      </c>
      <c r="G414" s="10" t="n"/>
      <c r="H414" s="10" t="n"/>
    </row>
    <row r="415">
      <c r="A415" s="10" t="n"/>
      <c r="B415" s="10" t="n"/>
      <c r="C415" s="9">
        <f>IF(B415="","",VLOOKUP(B415,'Danh muc'!A:B,2,FALSE))</f>
        <v/>
      </c>
      <c r="D415" s="10" t="n"/>
      <c r="E415" s="10" t="n"/>
      <c r="F415" s="9">
        <f>IF(B415="","",D415*E415)</f>
        <v/>
      </c>
      <c r="G415" s="10" t="n"/>
      <c r="H415" s="10" t="n"/>
    </row>
    <row r="416">
      <c r="A416" s="10" t="n"/>
      <c r="B416" s="10" t="n"/>
      <c r="C416" s="9">
        <f>IF(B416="","",VLOOKUP(B416,'Danh muc'!A:B,2,FALSE))</f>
        <v/>
      </c>
      <c r="D416" s="10" t="n"/>
      <c r="E416" s="10" t="n"/>
      <c r="F416" s="9">
        <f>IF(B416="","",D416*E416)</f>
        <v/>
      </c>
      <c r="G416" s="10" t="n"/>
      <c r="H416" s="10" t="n"/>
    </row>
    <row r="417">
      <c r="A417" s="10" t="n"/>
      <c r="B417" s="10" t="n"/>
      <c r="C417" s="9">
        <f>IF(B417="","",VLOOKUP(B417,'Danh muc'!A:B,2,FALSE))</f>
        <v/>
      </c>
      <c r="D417" s="10" t="n"/>
      <c r="E417" s="10" t="n"/>
      <c r="F417" s="9">
        <f>IF(B417="","",D417*E417)</f>
        <v/>
      </c>
      <c r="G417" s="10" t="n"/>
      <c r="H417" s="10" t="n"/>
    </row>
    <row r="418">
      <c r="A418" s="10" t="n"/>
      <c r="B418" s="10" t="n"/>
      <c r="C418" s="9">
        <f>IF(B418="","",VLOOKUP(B418,'Danh muc'!A:B,2,FALSE))</f>
        <v/>
      </c>
      <c r="D418" s="10" t="n"/>
      <c r="E418" s="10" t="n"/>
      <c r="F418" s="9">
        <f>IF(B418="","",D418*E418)</f>
        <v/>
      </c>
      <c r="G418" s="10" t="n"/>
      <c r="H418" s="10" t="n"/>
    </row>
    <row r="419">
      <c r="A419" s="10" t="n"/>
      <c r="B419" s="10" t="n"/>
      <c r="C419" s="9">
        <f>IF(B419="","",VLOOKUP(B419,'Danh muc'!A:B,2,FALSE))</f>
        <v/>
      </c>
      <c r="D419" s="10" t="n"/>
      <c r="E419" s="10" t="n"/>
      <c r="F419" s="9">
        <f>IF(B419="","",D419*E419)</f>
        <v/>
      </c>
      <c r="G419" s="10" t="n"/>
      <c r="H419" s="10" t="n"/>
    </row>
    <row r="420">
      <c r="A420" s="10" t="n"/>
      <c r="B420" s="10" t="n"/>
      <c r="C420" s="9">
        <f>IF(B420="","",VLOOKUP(B420,'Danh muc'!A:B,2,FALSE))</f>
        <v/>
      </c>
      <c r="D420" s="10" t="n"/>
      <c r="E420" s="10" t="n"/>
      <c r="F420" s="9">
        <f>IF(B420="","",D420*E420)</f>
        <v/>
      </c>
      <c r="G420" s="10" t="n"/>
      <c r="H420" s="10" t="n"/>
    </row>
    <row r="421">
      <c r="A421" s="10" t="n"/>
      <c r="B421" s="10" t="n"/>
      <c r="C421" s="9">
        <f>IF(B421="","",VLOOKUP(B421,'Danh muc'!A:B,2,FALSE))</f>
        <v/>
      </c>
      <c r="D421" s="10" t="n"/>
      <c r="E421" s="10" t="n"/>
      <c r="F421" s="9">
        <f>IF(B421="","",D421*E421)</f>
        <v/>
      </c>
      <c r="G421" s="10" t="n"/>
      <c r="H421" s="10" t="n"/>
    </row>
    <row r="422">
      <c r="A422" s="10" t="n"/>
      <c r="B422" s="10" t="n"/>
      <c r="C422" s="9">
        <f>IF(B422="","",VLOOKUP(B422,'Danh muc'!A:B,2,FALSE))</f>
        <v/>
      </c>
      <c r="D422" s="10" t="n"/>
      <c r="E422" s="10" t="n"/>
      <c r="F422" s="9">
        <f>IF(B422="","",D422*E422)</f>
        <v/>
      </c>
      <c r="G422" s="10" t="n"/>
      <c r="H422" s="10" t="n"/>
    </row>
    <row r="423">
      <c r="A423" s="10" t="n"/>
      <c r="B423" s="10" t="n"/>
      <c r="C423" s="9">
        <f>IF(B423="","",VLOOKUP(B423,'Danh muc'!A:B,2,FALSE))</f>
        <v/>
      </c>
      <c r="D423" s="10" t="n"/>
      <c r="E423" s="10" t="n"/>
      <c r="F423" s="9">
        <f>IF(B423="","",D423*E423)</f>
        <v/>
      </c>
      <c r="G423" s="10" t="n"/>
      <c r="H423" s="10" t="n"/>
    </row>
    <row r="424">
      <c r="A424" s="10" t="n"/>
      <c r="B424" s="10" t="n"/>
      <c r="C424" s="9">
        <f>IF(B424="","",VLOOKUP(B424,'Danh muc'!A:B,2,FALSE))</f>
        <v/>
      </c>
      <c r="D424" s="10" t="n"/>
      <c r="E424" s="10" t="n"/>
      <c r="F424" s="9">
        <f>IF(B424="","",D424*E424)</f>
        <v/>
      </c>
      <c r="G424" s="10" t="n"/>
      <c r="H424" s="10" t="n"/>
    </row>
    <row r="425">
      <c r="A425" s="10" t="n"/>
      <c r="B425" s="10" t="n"/>
      <c r="C425" s="9">
        <f>IF(B425="","",VLOOKUP(B425,'Danh muc'!A:B,2,FALSE))</f>
        <v/>
      </c>
      <c r="D425" s="10" t="n"/>
      <c r="E425" s="10" t="n"/>
      <c r="F425" s="9">
        <f>IF(B425="","",D425*E425)</f>
        <v/>
      </c>
      <c r="G425" s="10" t="n"/>
      <c r="H425" s="10" t="n"/>
    </row>
    <row r="426">
      <c r="A426" s="10" t="n"/>
      <c r="B426" s="10" t="n"/>
      <c r="C426" s="9">
        <f>IF(B426="","",VLOOKUP(B426,'Danh muc'!A:B,2,FALSE))</f>
        <v/>
      </c>
      <c r="D426" s="10" t="n"/>
      <c r="E426" s="10" t="n"/>
      <c r="F426" s="9">
        <f>IF(B426="","",D426*E426)</f>
        <v/>
      </c>
      <c r="G426" s="10" t="n"/>
      <c r="H426" s="10" t="n"/>
    </row>
    <row r="427">
      <c r="A427" s="10" t="n"/>
      <c r="B427" s="10" t="n"/>
      <c r="C427" s="9">
        <f>IF(B427="","",VLOOKUP(B427,'Danh muc'!A:B,2,FALSE))</f>
        <v/>
      </c>
      <c r="D427" s="10" t="n"/>
      <c r="E427" s="10" t="n"/>
      <c r="F427" s="9">
        <f>IF(B427="","",D427*E427)</f>
        <v/>
      </c>
      <c r="G427" s="10" t="n"/>
      <c r="H427" s="10" t="n"/>
    </row>
    <row r="428">
      <c r="A428" s="10" t="n"/>
      <c r="B428" s="10" t="n"/>
      <c r="C428" s="9">
        <f>IF(B428="","",VLOOKUP(B428,'Danh muc'!A:B,2,FALSE))</f>
        <v/>
      </c>
      <c r="D428" s="10" t="n"/>
      <c r="E428" s="10" t="n"/>
      <c r="F428" s="9">
        <f>IF(B428="","",D428*E428)</f>
        <v/>
      </c>
      <c r="G428" s="10" t="n"/>
      <c r="H428" s="10" t="n"/>
    </row>
    <row r="429">
      <c r="A429" s="10" t="n"/>
      <c r="B429" s="10" t="n"/>
      <c r="C429" s="9">
        <f>IF(B429="","",VLOOKUP(B429,'Danh muc'!A:B,2,FALSE))</f>
        <v/>
      </c>
      <c r="D429" s="10" t="n"/>
      <c r="E429" s="10" t="n"/>
      <c r="F429" s="9">
        <f>IF(B429="","",D429*E429)</f>
        <v/>
      </c>
      <c r="G429" s="10" t="n"/>
      <c r="H429" s="10" t="n"/>
    </row>
    <row r="430">
      <c r="A430" s="10" t="n"/>
      <c r="B430" s="10" t="n"/>
      <c r="C430" s="9">
        <f>IF(B430="","",VLOOKUP(B430,'Danh muc'!A:B,2,FALSE))</f>
        <v/>
      </c>
      <c r="D430" s="10" t="n"/>
      <c r="E430" s="10" t="n"/>
      <c r="F430" s="9">
        <f>IF(B430="","",D430*E430)</f>
        <v/>
      </c>
      <c r="G430" s="10" t="n"/>
      <c r="H430" s="10" t="n"/>
    </row>
    <row r="431">
      <c r="A431" s="10" t="n"/>
      <c r="B431" s="10" t="n"/>
      <c r="C431" s="9">
        <f>IF(B431="","",VLOOKUP(B431,'Danh muc'!A:B,2,FALSE))</f>
        <v/>
      </c>
      <c r="D431" s="10" t="n"/>
      <c r="E431" s="10" t="n"/>
      <c r="F431" s="9">
        <f>IF(B431="","",D431*E431)</f>
        <v/>
      </c>
      <c r="G431" s="10" t="n"/>
      <c r="H431" s="10" t="n"/>
    </row>
    <row r="432">
      <c r="A432" s="10" t="n"/>
      <c r="B432" s="10" t="n"/>
      <c r="C432" s="9">
        <f>IF(B432="","",VLOOKUP(B432,'Danh muc'!A:B,2,FALSE))</f>
        <v/>
      </c>
      <c r="D432" s="10" t="n"/>
      <c r="E432" s="10" t="n"/>
      <c r="F432" s="9">
        <f>IF(B432="","",D432*E432)</f>
        <v/>
      </c>
      <c r="G432" s="10" t="n"/>
      <c r="H432" s="10" t="n"/>
    </row>
    <row r="433">
      <c r="A433" s="10" t="n"/>
      <c r="B433" s="10" t="n"/>
      <c r="C433" s="9">
        <f>IF(B433="","",VLOOKUP(B433,'Danh muc'!A:B,2,FALSE))</f>
        <v/>
      </c>
      <c r="D433" s="10" t="n"/>
      <c r="E433" s="10" t="n"/>
      <c r="F433" s="9">
        <f>IF(B433="","",D433*E433)</f>
        <v/>
      </c>
      <c r="G433" s="10" t="n"/>
      <c r="H433" s="10" t="n"/>
    </row>
    <row r="434">
      <c r="A434" s="10" t="n"/>
      <c r="B434" s="10" t="n"/>
      <c r="C434" s="9">
        <f>IF(B434="","",VLOOKUP(B434,'Danh muc'!A:B,2,FALSE))</f>
        <v/>
      </c>
      <c r="D434" s="10" t="n"/>
      <c r="E434" s="10" t="n"/>
      <c r="F434" s="9">
        <f>IF(B434="","",D434*E434)</f>
        <v/>
      </c>
      <c r="G434" s="10" t="n"/>
      <c r="H434" s="10" t="n"/>
    </row>
    <row r="435">
      <c r="A435" s="10" t="n"/>
      <c r="B435" s="10" t="n"/>
      <c r="C435" s="9">
        <f>IF(B435="","",VLOOKUP(B435,'Danh muc'!A:B,2,FALSE))</f>
        <v/>
      </c>
      <c r="D435" s="10" t="n"/>
      <c r="E435" s="10" t="n"/>
      <c r="F435" s="9">
        <f>IF(B435="","",D435*E435)</f>
        <v/>
      </c>
      <c r="G435" s="10" t="n"/>
      <c r="H435" s="10" t="n"/>
    </row>
    <row r="436">
      <c r="A436" s="10" t="n"/>
      <c r="B436" s="10" t="n"/>
      <c r="C436" s="9">
        <f>IF(B436="","",VLOOKUP(B436,'Danh muc'!A:B,2,FALSE))</f>
        <v/>
      </c>
      <c r="D436" s="10" t="n"/>
      <c r="E436" s="10" t="n"/>
      <c r="F436" s="9">
        <f>IF(B436="","",D436*E436)</f>
        <v/>
      </c>
      <c r="G436" s="10" t="n"/>
      <c r="H436" s="10" t="n"/>
    </row>
    <row r="437">
      <c r="A437" s="10" t="n"/>
      <c r="B437" s="10" t="n"/>
      <c r="C437" s="9">
        <f>IF(B437="","",VLOOKUP(B437,'Danh muc'!A:B,2,FALSE))</f>
        <v/>
      </c>
      <c r="D437" s="10" t="n"/>
      <c r="E437" s="10" t="n"/>
      <c r="F437" s="9">
        <f>IF(B437="","",D437*E437)</f>
        <v/>
      </c>
      <c r="G437" s="10" t="n"/>
      <c r="H437" s="10" t="n"/>
    </row>
    <row r="438">
      <c r="A438" s="10" t="n"/>
      <c r="B438" s="10" t="n"/>
      <c r="C438" s="9">
        <f>IF(B438="","",VLOOKUP(B438,'Danh muc'!A:B,2,FALSE))</f>
        <v/>
      </c>
      <c r="D438" s="10" t="n"/>
      <c r="E438" s="10" t="n"/>
      <c r="F438" s="9">
        <f>IF(B438="","",D438*E438)</f>
        <v/>
      </c>
      <c r="G438" s="10" t="n"/>
      <c r="H438" s="10" t="n"/>
    </row>
    <row r="439">
      <c r="A439" s="10" t="n"/>
      <c r="B439" s="10" t="n"/>
      <c r="C439" s="9">
        <f>IF(B439="","",VLOOKUP(B439,'Danh muc'!A:B,2,FALSE))</f>
        <v/>
      </c>
      <c r="D439" s="10" t="n"/>
      <c r="E439" s="10" t="n"/>
      <c r="F439" s="9">
        <f>IF(B439="","",D439*E439)</f>
        <v/>
      </c>
      <c r="G439" s="10" t="n"/>
      <c r="H439" s="10" t="n"/>
    </row>
    <row r="440">
      <c r="A440" s="10" t="n"/>
      <c r="B440" s="10" t="n"/>
      <c r="C440" s="9">
        <f>IF(B440="","",VLOOKUP(B440,'Danh muc'!A:B,2,FALSE))</f>
        <v/>
      </c>
      <c r="D440" s="10" t="n"/>
      <c r="E440" s="10" t="n"/>
      <c r="F440" s="9">
        <f>IF(B440="","",D440*E440)</f>
        <v/>
      </c>
      <c r="G440" s="10" t="n"/>
      <c r="H440" s="10" t="n"/>
    </row>
    <row r="441">
      <c r="A441" s="10" t="n"/>
      <c r="B441" s="10" t="n"/>
      <c r="C441" s="9">
        <f>IF(B441="","",VLOOKUP(B441,'Danh muc'!A:B,2,FALSE))</f>
        <v/>
      </c>
      <c r="D441" s="10" t="n"/>
      <c r="E441" s="10" t="n"/>
      <c r="F441" s="9">
        <f>IF(B441="","",D441*E441)</f>
        <v/>
      </c>
      <c r="G441" s="10" t="n"/>
      <c r="H441" s="10" t="n"/>
    </row>
    <row r="442">
      <c r="A442" s="10" t="n"/>
      <c r="B442" s="10" t="n"/>
      <c r="C442" s="9">
        <f>IF(B442="","",VLOOKUP(B442,'Danh muc'!A:B,2,FALSE))</f>
        <v/>
      </c>
      <c r="D442" s="10" t="n"/>
      <c r="E442" s="10" t="n"/>
      <c r="F442" s="9">
        <f>IF(B442="","",D442*E442)</f>
        <v/>
      </c>
      <c r="G442" s="10" t="n"/>
      <c r="H442" s="10" t="n"/>
    </row>
    <row r="443">
      <c r="A443" s="10" t="n"/>
      <c r="B443" s="10" t="n"/>
      <c r="C443" s="9">
        <f>IF(B443="","",VLOOKUP(B443,'Danh muc'!A:B,2,FALSE))</f>
        <v/>
      </c>
      <c r="D443" s="10" t="n"/>
      <c r="E443" s="10" t="n"/>
      <c r="F443" s="9">
        <f>IF(B443="","",D443*E443)</f>
        <v/>
      </c>
      <c r="G443" s="10" t="n"/>
      <c r="H443" s="10" t="n"/>
    </row>
    <row r="444">
      <c r="A444" s="10" t="n"/>
      <c r="B444" s="10" t="n"/>
      <c r="C444" s="9">
        <f>IF(B444="","",VLOOKUP(B444,'Danh muc'!A:B,2,FALSE))</f>
        <v/>
      </c>
      <c r="D444" s="10" t="n"/>
      <c r="E444" s="10" t="n"/>
      <c r="F444" s="9">
        <f>IF(B444="","",D444*E444)</f>
        <v/>
      </c>
      <c r="G444" s="10" t="n"/>
      <c r="H444" s="10" t="n"/>
    </row>
    <row r="445">
      <c r="A445" s="10" t="n"/>
      <c r="B445" s="10" t="n"/>
      <c r="C445" s="9">
        <f>IF(B445="","",VLOOKUP(B445,'Danh muc'!A:B,2,FALSE))</f>
        <v/>
      </c>
      <c r="D445" s="10" t="n"/>
      <c r="E445" s="10" t="n"/>
      <c r="F445" s="9">
        <f>IF(B445="","",D445*E445)</f>
        <v/>
      </c>
      <c r="G445" s="10" t="n"/>
      <c r="H445" s="10" t="n"/>
    </row>
    <row r="446">
      <c r="A446" s="10" t="n"/>
      <c r="B446" s="10" t="n"/>
      <c r="C446" s="9">
        <f>IF(B446="","",VLOOKUP(B446,'Danh muc'!A:B,2,FALSE))</f>
        <v/>
      </c>
      <c r="D446" s="10" t="n"/>
      <c r="E446" s="10" t="n"/>
      <c r="F446" s="9">
        <f>IF(B446="","",D446*E446)</f>
        <v/>
      </c>
      <c r="G446" s="10" t="n"/>
      <c r="H446" s="10" t="n"/>
    </row>
    <row r="447">
      <c r="A447" s="10" t="n"/>
      <c r="B447" s="10" t="n"/>
      <c r="C447" s="9">
        <f>IF(B447="","",VLOOKUP(B447,'Danh muc'!A:B,2,FALSE))</f>
        <v/>
      </c>
      <c r="D447" s="10" t="n"/>
      <c r="E447" s="10" t="n"/>
      <c r="F447" s="9">
        <f>IF(B447="","",D447*E447)</f>
        <v/>
      </c>
      <c r="G447" s="10" t="n"/>
      <c r="H447" s="10" t="n"/>
    </row>
    <row r="448">
      <c r="A448" s="10" t="n"/>
      <c r="B448" s="10" t="n"/>
      <c r="C448" s="9">
        <f>IF(B448="","",VLOOKUP(B448,'Danh muc'!A:B,2,FALSE))</f>
        <v/>
      </c>
      <c r="D448" s="10" t="n"/>
      <c r="E448" s="10" t="n"/>
      <c r="F448" s="9">
        <f>IF(B448="","",D448*E448)</f>
        <v/>
      </c>
      <c r="G448" s="10" t="n"/>
      <c r="H448" s="10" t="n"/>
    </row>
    <row r="449">
      <c r="A449" s="10" t="n"/>
      <c r="B449" s="10" t="n"/>
      <c r="C449" s="9">
        <f>IF(B449="","",VLOOKUP(B449,'Danh muc'!A:B,2,FALSE))</f>
        <v/>
      </c>
      <c r="D449" s="10" t="n"/>
      <c r="E449" s="10" t="n"/>
      <c r="F449" s="9">
        <f>IF(B449="","",D449*E449)</f>
        <v/>
      </c>
      <c r="G449" s="10" t="n"/>
      <c r="H449" s="10" t="n"/>
    </row>
    <row r="450">
      <c r="A450" s="10" t="n"/>
      <c r="B450" s="10" t="n"/>
      <c r="C450" s="9">
        <f>IF(B450="","",VLOOKUP(B450,'Danh muc'!A:B,2,FALSE))</f>
        <v/>
      </c>
      <c r="D450" s="10" t="n"/>
      <c r="E450" s="10" t="n"/>
      <c r="F450" s="9">
        <f>IF(B450="","",D450*E450)</f>
        <v/>
      </c>
      <c r="G450" s="10" t="n"/>
      <c r="H450" s="10" t="n"/>
    </row>
    <row r="451">
      <c r="A451" s="10" t="n"/>
      <c r="B451" s="10" t="n"/>
      <c r="C451" s="9">
        <f>IF(B451="","",VLOOKUP(B451,'Danh muc'!A:B,2,FALSE))</f>
        <v/>
      </c>
      <c r="D451" s="10" t="n"/>
      <c r="E451" s="10" t="n"/>
      <c r="F451" s="9">
        <f>IF(B451="","",D451*E451)</f>
        <v/>
      </c>
      <c r="G451" s="10" t="n"/>
      <c r="H451" s="10" t="n"/>
    </row>
    <row r="452">
      <c r="A452" s="10" t="n"/>
      <c r="B452" s="10" t="n"/>
      <c r="C452" s="9">
        <f>IF(B452="","",VLOOKUP(B452,'Danh muc'!A:B,2,FALSE))</f>
        <v/>
      </c>
      <c r="D452" s="10" t="n"/>
      <c r="E452" s="10" t="n"/>
      <c r="F452" s="9">
        <f>IF(B452="","",D452*E452)</f>
        <v/>
      </c>
      <c r="G452" s="10" t="n"/>
      <c r="H452" s="10" t="n"/>
    </row>
    <row r="453">
      <c r="A453" s="10" t="n"/>
      <c r="B453" s="10" t="n"/>
      <c r="C453" s="9">
        <f>IF(B453="","",VLOOKUP(B453,'Danh muc'!A:B,2,FALSE))</f>
        <v/>
      </c>
      <c r="D453" s="10" t="n"/>
      <c r="E453" s="10" t="n"/>
      <c r="F453" s="9">
        <f>IF(B453="","",D453*E453)</f>
        <v/>
      </c>
      <c r="G453" s="10" t="n"/>
      <c r="H453" s="10" t="n"/>
    </row>
    <row r="454">
      <c r="A454" s="10" t="n"/>
      <c r="B454" s="10" t="n"/>
      <c r="C454" s="9">
        <f>IF(B454="","",VLOOKUP(B454,'Danh muc'!A:B,2,FALSE))</f>
        <v/>
      </c>
      <c r="D454" s="10" t="n"/>
      <c r="E454" s="10" t="n"/>
      <c r="F454" s="9">
        <f>IF(B454="","",D454*E454)</f>
        <v/>
      </c>
      <c r="G454" s="10" t="n"/>
      <c r="H454" s="10" t="n"/>
    </row>
    <row r="455">
      <c r="A455" s="10" t="n"/>
      <c r="B455" s="10" t="n"/>
      <c r="C455" s="9">
        <f>IF(B455="","",VLOOKUP(B455,'Danh muc'!A:B,2,FALSE))</f>
        <v/>
      </c>
      <c r="D455" s="10" t="n"/>
      <c r="E455" s="10" t="n"/>
      <c r="F455" s="9">
        <f>IF(B455="","",D455*E455)</f>
        <v/>
      </c>
      <c r="G455" s="10" t="n"/>
      <c r="H455" s="10" t="n"/>
    </row>
    <row r="456">
      <c r="A456" s="10" t="n"/>
      <c r="B456" s="10" t="n"/>
      <c r="C456" s="9">
        <f>IF(B456="","",VLOOKUP(B456,'Danh muc'!A:B,2,FALSE))</f>
        <v/>
      </c>
      <c r="D456" s="10" t="n"/>
      <c r="E456" s="10" t="n"/>
      <c r="F456" s="9">
        <f>IF(B456="","",D456*E456)</f>
        <v/>
      </c>
      <c r="G456" s="10" t="n"/>
      <c r="H456" s="10" t="n"/>
    </row>
    <row r="457">
      <c r="A457" s="10" t="n"/>
      <c r="B457" s="10" t="n"/>
      <c r="C457" s="9">
        <f>IF(B457="","",VLOOKUP(B457,'Danh muc'!A:B,2,FALSE))</f>
        <v/>
      </c>
      <c r="D457" s="10" t="n"/>
      <c r="E457" s="10" t="n"/>
      <c r="F457" s="9">
        <f>IF(B457="","",D457*E457)</f>
        <v/>
      </c>
      <c r="G457" s="10" t="n"/>
      <c r="H457" s="10" t="n"/>
    </row>
    <row r="458">
      <c r="A458" s="10" t="n"/>
      <c r="B458" s="10" t="n"/>
      <c r="C458" s="9">
        <f>IF(B458="","",VLOOKUP(B458,'Danh muc'!A:B,2,FALSE))</f>
        <v/>
      </c>
      <c r="D458" s="10" t="n"/>
      <c r="E458" s="10" t="n"/>
      <c r="F458" s="9">
        <f>IF(B458="","",D458*E458)</f>
        <v/>
      </c>
      <c r="G458" s="10" t="n"/>
      <c r="H458" s="10" t="n"/>
    </row>
    <row r="459">
      <c r="A459" s="10" t="n"/>
      <c r="B459" s="10" t="n"/>
      <c r="C459" s="9">
        <f>IF(B459="","",VLOOKUP(B459,'Danh muc'!A:B,2,FALSE))</f>
        <v/>
      </c>
      <c r="D459" s="10" t="n"/>
      <c r="E459" s="10" t="n"/>
      <c r="F459" s="9">
        <f>IF(B459="","",D459*E459)</f>
        <v/>
      </c>
      <c r="G459" s="10" t="n"/>
      <c r="H459" s="10" t="n"/>
    </row>
    <row r="460">
      <c r="A460" s="10" t="n"/>
      <c r="B460" s="10" t="n"/>
      <c r="C460" s="9">
        <f>IF(B460="","",VLOOKUP(B460,'Danh muc'!A:B,2,FALSE))</f>
        <v/>
      </c>
      <c r="D460" s="10" t="n"/>
      <c r="E460" s="10" t="n"/>
      <c r="F460" s="9">
        <f>IF(B460="","",D460*E460)</f>
        <v/>
      </c>
      <c r="G460" s="10" t="n"/>
      <c r="H460" s="10" t="n"/>
    </row>
    <row r="461">
      <c r="A461" s="10" t="n"/>
      <c r="B461" s="10" t="n"/>
      <c r="C461" s="9">
        <f>IF(B461="","",VLOOKUP(B461,'Danh muc'!A:B,2,FALSE))</f>
        <v/>
      </c>
      <c r="D461" s="10" t="n"/>
      <c r="E461" s="10" t="n"/>
      <c r="F461" s="9">
        <f>IF(B461="","",D461*E461)</f>
        <v/>
      </c>
      <c r="G461" s="10" t="n"/>
      <c r="H461" s="10" t="n"/>
    </row>
    <row r="462">
      <c r="A462" s="10" t="n"/>
      <c r="B462" s="10" t="n"/>
      <c r="C462" s="9">
        <f>IF(B462="","",VLOOKUP(B462,'Danh muc'!A:B,2,FALSE))</f>
        <v/>
      </c>
      <c r="D462" s="10" t="n"/>
      <c r="E462" s="10" t="n"/>
      <c r="F462" s="9">
        <f>IF(B462="","",D462*E462)</f>
        <v/>
      </c>
      <c r="G462" s="10" t="n"/>
      <c r="H462" s="10" t="n"/>
    </row>
    <row r="463">
      <c r="A463" s="10" t="n"/>
      <c r="B463" s="10" t="n"/>
      <c r="C463" s="9">
        <f>IF(B463="","",VLOOKUP(B463,'Danh muc'!A:B,2,FALSE))</f>
        <v/>
      </c>
      <c r="D463" s="10" t="n"/>
      <c r="E463" s="10" t="n"/>
      <c r="F463" s="9">
        <f>IF(B463="","",D463*E463)</f>
        <v/>
      </c>
      <c r="G463" s="10" t="n"/>
      <c r="H463" s="10" t="n"/>
    </row>
    <row r="464">
      <c r="A464" s="10" t="n"/>
      <c r="B464" s="10" t="n"/>
      <c r="C464" s="9">
        <f>IF(B464="","",VLOOKUP(B464,'Danh muc'!A:B,2,FALSE))</f>
        <v/>
      </c>
      <c r="D464" s="10" t="n"/>
      <c r="E464" s="10" t="n"/>
      <c r="F464" s="9">
        <f>IF(B464="","",D464*E464)</f>
        <v/>
      </c>
      <c r="G464" s="10" t="n"/>
      <c r="H464" s="10" t="n"/>
    </row>
    <row r="465">
      <c r="A465" s="10" t="n"/>
      <c r="B465" s="10" t="n"/>
      <c r="C465" s="9">
        <f>IF(B465="","",VLOOKUP(B465,'Danh muc'!A:B,2,FALSE))</f>
        <v/>
      </c>
      <c r="D465" s="10" t="n"/>
      <c r="E465" s="10" t="n"/>
      <c r="F465" s="9">
        <f>IF(B465="","",D465*E465)</f>
        <v/>
      </c>
      <c r="G465" s="10" t="n"/>
      <c r="H465" s="10" t="n"/>
    </row>
    <row r="466">
      <c r="A466" s="10" t="n"/>
      <c r="B466" s="10" t="n"/>
      <c r="C466" s="9">
        <f>IF(B466="","",VLOOKUP(B466,'Danh muc'!A:B,2,FALSE))</f>
        <v/>
      </c>
      <c r="D466" s="10" t="n"/>
      <c r="E466" s="10" t="n"/>
      <c r="F466" s="9">
        <f>IF(B466="","",D466*E466)</f>
        <v/>
      </c>
      <c r="G466" s="10" t="n"/>
      <c r="H466" s="10" t="n"/>
    </row>
    <row r="467">
      <c r="A467" s="10" t="n"/>
      <c r="B467" s="10" t="n"/>
      <c r="C467" s="9">
        <f>IF(B467="","",VLOOKUP(B467,'Danh muc'!A:B,2,FALSE))</f>
        <v/>
      </c>
      <c r="D467" s="10" t="n"/>
      <c r="E467" s="10" t="n"/>
      <c r="F467" s="9">
        <f>IF(B467="","",D467*E467)</f>
        <v/>
      </c>
      <c r="G467" s="10" t="n"/>
      <c r="H467" s="10" t="n"/>
    </row>
    <row r="468">
      <c r="A468" s="10" t="n"/>
      <c r="B468" s="10" t="n"/>
      <c r="C468" s="9">
        <f>IF(B468="","",VLOOKUP(B468,'Danh muc'!A:B,2,FALSE))</f>
        <v/>
      </c>
      <c r="D468" s="10" t="n"/>
      <c r="E468" s="10" t="n"/>
      <c r="F468" s="9">
        <f>IF(B468="","",D468*E468)</f>
        <v/>
      </c>
      <c r="G468" s="10" t="n"/>
      <c r="H468" s="10" t="n"/>
    </row>
    <row r="469">
      <c r="A469" s="10" t="n"/>
      <c r="B469" s="10" t="n"/>
      <c r="C469" s="9">
        <f>IF(B469="","",VLOOKUP(B469,'Danh muc'!A:B,2,FALSE))</f>
        <v/>
      </c>
      <c r="D469" s="10" t="n"/>
      <c r="E469" s="10" t="n"/>
      <c r="F469" s="9">
        <f>IF(B469="","",D469*E469)</f>
        <v/>
      </c>
      <c r="G469" s="10" t="n"/>
      <c r="H469" s="10" t="n"/>
    </row>
    <row r="470">
      <c r="A470" s="10" t="n"/>
      <c r="B470" s="10" t="n"/>
      <c r="C470" s="9">
        <f>IF(B470="","",VLOOKUP(B470,'Danh muc'!A:B,2,FALSE))</f>
        <v/>
      </c>
      <c r="D470" s="10" t="n"/>
      <c r="E470" s="10" t="n"/>
      <c r="F470" s="9">
        <f>IF(B470="","",D470*E470)</f>
        <v/>
      </c>
      <c r="G470" s="10" t="n"/>
      <c r="H470" s="10" t="n"/>
    </row>
    <row r="471">
      <c r="A471" s="10" t="n"/>
      <c r="B471" s="10" t="n"/>
      <c r="C471" s="9">
        <f>IF(B471="","",VLOOKUP(B471,'Danh muc'!A:B,2,FALSE))</f>
        <v/>
      </c>
      <c r="D471" s="10" t="n"/>
      <c r="E471" s="10" t="n"/>
      <c r="F471" s="9">
        <f>IF(B471="","",D471*E471)</f>
        <v/>
      </c>
      <c r="G471" s="10" t="n"/>
      <c r="H471" s="10" t="n"/>
    </row>
    <row r="472">
      <c r="A472" s="10" t="n"/>
      <c r="B472" s="10" t="n"/>
      <c r="C472" s="9">
        <f>IF(B472="","",VLOOKUP(B472,'Danh muc'!A:B,2,FALSE))</f>
        <v/>
      </c>
      <c r="D472" s="10" t="n"/>
      <c r="E472" s="10" t="n"/>
      <c r="F472" s="9">
        <f>IF(B472="","",D472*E472)</f>
        <v/>
      </c>
      <c r="G472" s="10" t="n"/>
      <c r="H472" s="10" t="n"/>
    </row>
    <row r="473">
      <c r="A473" s="10" t="n"/>
      <c r="B473" s="10" t="n"/>
      <c r="C473" s="9">
        <f>IF(B473="","",VLOOKUP(B473,'Danh muc'!A:B,2,FALSE))</f>
        <v/>
      </c>
      <c r="D473" s="10" t="n"/>
      <c r="E473" s="10" t="n"/>
      <c r="F473" s="9">
        <f>IF(B473="","",D473*E473)</f>
        <v/>
      </c>
      <c r="G473" s="10" t="n"/>
      <c r="H473" s="10" t="n"/>
    </row>
    <row r="474">
      <c r="A474" s="10" t="n"/>
      <c r="B474" s="10" t="n"/>
      <c r="C474" s="9">
        <f>IF(B474="","",VLOOKUP(B474,'Danh muc'!A:B,2,FALSE))</f>
        <v/>
      </c>
      <c r="D474" s="10" t="n"/>
      <c r="E474" s="10" t="n"/>
      <c r="F474" s="9">
        <f>IF(B474="","",D474*E474)</f>
        <v/>
      </c>
      <c r="G474" s="10" t="n"/>
      <c r="H474" s="10" t="n"/>
    </row>
    <row r="475">
      <c r="A475" s="10" t="n"/>
      <c r="B475" s="10" t="n"/>
      <c r="C475" s="9">
        <f>IF(B475="","",VLOOKUP(B475,'Danh muc'!A:B,2,FALSE))</f>
        <v/>
      </c>
      <c r="D475" s="10" t="n"/>
      <c r="E475" s="10" t="n"/>
      <c r="F475" s="9">
        <f>IF(B475="","",D475*E475)</f>
        <v/>
      </c>
      <c r="G475" s="10" t="n"/>
      <c r="H475" s="10" t="n"/>
    </row>
    <row r="476">
      <c r="A476" s="10" t="n"/>
      <c r="B476" s="10" t="n"/>
      <c r="C476" s="9">
        <f>IF(B476="","",VLOOKUP(B476,'Danh muc'!A:B,2,FALSE))</f>
        <v/>
      </c>
      <c r="D476" s="10" t="n"/>
      <c r="E476" s="10" t="n"/>
      <c r="F476" s="9">
        <f>IF(B476="","",D476*E476)</f>
        <v/>
      </c>
      <c r="G476" s="10" t="n"/>
      <c r="H476" s="10" t="n"/>
    </row>
    <row r="477">
      <c r="A477" s="10" t="n"/>
      <c r="B477" s="10" t="n"/>
      <c r="C477" s="9">
        <f>IF(B477="","",VLOOKUP(B477,'Danh muc'!A:B,2,FALSE))</f>
        <v/>
      </c>
      <c r="D477" s="10" t="n"/>
      <c r="E477" s="10" t="n"/>
      <c r="F477" s="9">
        <f>IF(B477="","",D477*E477)</f>
        <v/>
      </c>
      <c r="G477" s="10" t="n"/>
      <c r="H477" s="10" t="n"/>
    </row>
    <row r="478">
      <c r="A478" s="10" t="n"/>
      <c r="B478" s="10" t="n"/>
      <c r="C478" s="9">
        <f>IF(B478="","",VLOOKUP(B478,'Danh muc'!A:B,2,FALSE))</f>
        <v/>
      </c>
      <c r="D478" s="10" t="n"/>
      <c r="E478" s="10" t="n"/>
      <c r="F478" s="9">
        <f>IF(B478="","",D478*E478)</f>
        <v/>
      </c>
      <c r="G478" s="10" t="n"/>
      <c r="H478" s="10" t="n"/>
    </row>
    <row r="479">
      <c r="A479" s="10" t="n"/>
      <c r="B479" s="10" t="n"/>
      <c r="C479" s="9">
        <f>IF(B479="","",VLOOKUP(B479,'Danh muc'!A:B,2,FALSE))</f>
        <v/>
      </c>
      <c r="D479" s="10" t="n"/>
      <c r="E479" s="10" t="n"/>
      <c r="F479" s="9">
        <f>IF(B479="","",D479*E479)</f>
        <v/>
      </c>
      <c r="G479" s="10" t="n"/>
      <c r="H479" s="10" t="n"/>
    </row>
    <row r="480">
      <c r="A480" s="10" t="n"/>
      <c r="B480" s="10" t="n"/>
      <c r="C480" s="9">
        <f>IF(B480="","",VLOOKUP(B480,'Danh muc'!A:B,2,FALSE))</f>
        <v/>
      </c>
      <c r="D480" s="10" t="n"/>
      <c r="E480" s="10" t="n"/>
      <c r="F480" s="9">
        <f>IF(B480="","",D480*E480)</f>
        <v/>
      </c>
      <c r="G480" s="10" t="n"/>
      <c r="H480" s="10" t="n"/>
    </row>
    <row r="481">
      <c r="A481" s="10" t="n"/>
      <c r="B481" s="10" t="n"/>
      <c r="C481" s="9">
        <f>IF(B481="","",VLOOKUP(B481,'Danh muc'!A:B,2,FALSE))</f>
        <v/>
      </c>
      <c r="D481" s="10" t="n"/>
      <c r="E481" s="10" t="n"/>
      <c r="F481" s="9">
        <f>IF(B481="","",D481*E481)</f>
        <v/>
      </c>
      <c r="G481" s="10" t="n"/>
      <c r="H481" s="10" t="n"/>
    </row>
    <row r="482">
      <c r="A482" s="10" t="n"/>
      <c r="B482" s="10" t="n"/>
      <c r="C482" s="9">
        <f>IF(B482="","",VLOOKUP(B482,'Danh muc'!A:B,2,FALSE))</f>
        <v/>
      </c>
      <c r="D482" s="10" t="n"/>
      <c r="E482" s="10" t="n"/>
      <c r="F482" s="9">
        <f>IF(B482="","",D482*E482)</f>
        <v/>
      </c>
      <c r="G482" s="10" t="n"/>
      <c r="H482" s="10" t="n"/>
    </row>
    <row r="483">
      <c r="A483" s="10" t="n"/>
      <c r="B483" s="10" t="n"/>
      <c r="C483" s="9">
        <f>IF(B483="","",VLOOKUP(B483,'Danh muc'!A:B,2,FALSE))</f>
        <v/>
      </c>
      <c r="D483" s="10" t="n"/>
      <c r="E483" s="10" t="n"/>
      <c r="F483" s="9">
        <f>IF(B483="","",D483*E483)</f>
        <v/>
      </c>
      <c r="G483" s="10" t="n"/>
      <c r="H483" s="10" t="n"/>
    </row>
    <row r="484">
      <c r="A484" s="10" t="n"/>
      <c r="B484" s="10" t="n"/>
      <c r="C484" s="9">
        <f>IF(B484="","",VLOOKUP(B484,'Danh muc'!A:B,2,FALSE))</f>
        <v/>
      </c>
      <c r="D484" s="10" t="n"/>
      <c r="E484" s="10" t="n"/>
      <c r="F484" s="9">
        <f>IF(B484="","",D484*E484)</f>
        <v/>
      </c>
      <c r="G484" s="10" t="n"/>
      <c r="H484" s="10" t="n"/>
    </row>
    <row r="485">
      <c r="A485" s="10" t="n"/>
      <c r="B485" s="10" t="n"/>
      <c r="C485" s="9">
        <f>IF(B485="","",VLOOKUP(B485,'Danh muc'!A:B,2,FALSE))</f>
        <v/>
      </c>
      <c r="D485" s="10" t="n"/>
      <c r="E485" s="10" t="n"/>
      <c r="F485" s="9">
        <f>IF(B485="","",D485*E485)</f>
        <v/>
      </c>
      <c r="G485" s="10" t="n"/>
      <c r="H485" s="10" t="n"/>
    </row>
    <row r="486">
      <c r="A486" s="10" t="n"/>
      <c r="B486" s="10" t="n"/>
      <c r="C486" s="9">
        <f>IF(B486="","",VLOOKUP(B486,'Danh muc'!A:B,2,FALSE))</f>
        <v/>
      </c>
      <c r="D486" s="10" t="n"/>
      <c r="E486" s="10" t="n"/>
      <c r="F486" s="9">
        <f>IF(B486="","",D486*E486)</f>
        <v/>
      </c>
      <c r="G486" s="10" t="n"/>
      <c r="H486" s="10" t="n"/>
    </row>
    <row r="487">
      <c r="A487" s="10" t="n"/>
      <c r="B487" s="10" t="n"/>
      <c r="C487" s="9">
        <f>IF(B487="","",VLOOKUP(B487,'Danh muc'!A:B,2,FALSE))</f>
        <v/>
      </c>
      <c r="D487" s="10" t="n"/>
      <c r="E487" s="10" t="n"/>
      <c r="F487" s="9">
        <f>IF(B487="","",D487*E487)</f>
        <v/>
      </c>
      <c r="G487" s="10" t="n"/>
      <c r="H487" s="10" t="n"/>
    </row>
    <row r="488">
      <c r="A488" s="10" t="n"/>
      <c r="B488" s="10" t="n"/>
      <c r="C488" s="9">
        <f>IF(B488="","",VLOOKUP(B488,'Danh muc'!A:B,2,FALSE))</f>
        <v/>
      </c>
      <c r="D488" s="10" t="n"/>
      <c r="E488" s="10" t="n"/>
      <c r="F488" s="9">
        <f>IF(B488="","",D488*E488)</f>
        <v/>
      </c>
      <c r="G488" s="10" t="n"/>
      <c r="H488" s="10" t="n"/>
    </row>
    <row r="489">
      <c r="A489" s="10" t="n"/>
      <c r="B489" s="10" t="n"/>
      <c r="C489" s="9">
        <f>IF(B489="","",VLOOKUP(B489,'Danh muc'!A:B,2,FALSE))</f>
        <v/>
      </c>
      <c r="D489" s="10" t="n"/>
      <c r="E489" s="10" t="n"/>
      <c r="F489" s="9">
        <f>IF(B489="","",D489*E489)</f>
        <v/>
      </c>
      <c r="G489" s="10" t="n"/>
      <c r="H489" s="10" t="n"/>
    </row>
    <row r="490">
      <c r="A490" s="10" t="n"/>
      <c r="B490" s="10" t="n"/>
      <c r="C490" s="9">
        <f>IF(B490="","",VLOOKUP(B490,'Danh muc'!A:B,2,FALSE))</f>
        <v/>
      </c>
      <c r="D490" s="10" t="n"/>
      <c r="E490" s="10" t="n"/>
      <c r="F490" s="9">
        <f>IF(B490="","",D490*E490)</f>
        <v/>
      </c>
      <c r="G490" s="10" t="n"/>
      <c r="H490" s="10" t="n"/>
    </row>
    <row r="491">
      <c r="A491" s="10" t="n"/>
      <c r="B491" s="10" t="n"/>
      <c r="C491" s="9">
        <f>IF(B491="","",VLOOKUP(B491,'Danh muc'!A:B,2,FALSE))</f>
        <v/>
      </c>
      <c r="D491" s="10" t="n"/>
      <c r="E491" s="10" t="n"/>
      <c r="F491" s="9">
        <f>IF(B491="","",D491*E491)</f>
        <v/>
      </c>
      <c r="G491" s="10" t="n"/>
      <c r="H491" s="10" t="n"/>
    </row>
    <row r="492">
      <c r="A492" s="10" t="n"/>
      <c r="B492" s="10" t="n"/>
      <c r="C492" s="9">
        <f>IF(B492="","",VLOOKUP(B492,'Danh muc'!A:B,2,FALSE))</f>
        <v/>
      </c>
      <c r="D492" s="10" t="n"/>
      <c r="E492" s="10" t="n"/>
      <c r="F492" s="9">
        <f>IF(B492="","",D492*E492)</f>
        <v/>
      </c>
      <c r="G492" s="10" t="n"/>
      <c r="H492" s="10" t="n"/>
    </row>
    <row r="493">
      <c r="A493" s="10" t="n"/>
      <c r="B493" s="10" t="n"/>
      <c r="C493" s="9">
        <f>IF(B493="","",VLOOKUP(B493,'Danh muc'!A:B,2,FALSE))</f>
        <v/>
      </c>
      <c r="D493" s="10" t="n"/>
      <c r="E493" s="10" t="n"/>
      <c r="F493" s="9">
        <f>IF(B493="","",D493*E493)</f>
        <v/>
      </c>
      <c r="G493" s="10" t="n"/>
      <c r="H493" s="10" t="n"/>
    </row>
    <row r="494">
      <c r="A494" s="10" t="n"/>
      <c r="B494" s="10" t="n"/>
      <c r="C494" s="9">
        <f>IF(B494="","",VLOOKUP(B494,'Danh muc'!A:B,2,FALSE))</f>
        <v/>
      </c>
      <c r="D494" s="10" t="n"/>
      <c r="E494" s="10" t="n"/>
      <c r="F494" s="9">
        <f>IF(B494="","",D494*E494)</f>
        <v/>
      </c>
      <c r="G494" s="10" t="n"/>
      <c r="H494" s="10" t="n"/>
    </row>
    <row r="495">
      <c r="A495" s="10" t="n"/>
      <c r="B495" s="10" t="n"/>
      <c r="C495" s="9">
        <f>IF(B495="","",VLOOKUP(B495,'Danh muc'!A:B,2,FALSE))</f>
        <v/>
      </c>
      <c r="D495" s="10" t="n"/>
      <c r="E495" s="10" t="n"/>
      <c r="F495" s="9">
        <f>IF(B495="","",D495*E495)</f>
        <v/>
      </c>
      <c r="G495" s="10" t="n"/>
      <c r="H495" s="10" t="n"/>
    </row>
    <row r="496">
      <c r="A496" s="10" t="n"/>
      <c r="B496" s="10" t="n"/>
      <c r="C496" s="9">
        <f>IF(B496="","",VLOOKUP(B496,'Danh muc'!A:B,2,FALSE))</f>
        <v/>
      </c>
      <c r="D496" s="10" t="n"/>
      <c r="E496" s="10" t="n"/>
      <c r="F496" s="9">
        <f>IF(B496="","",D496*E496)</f>
        <v/>
      </c>
      <c r="G496" s="10" t="n"/>
      <c r="H496" s="10" t="n"/>
    </row>
    <row r="497">
      <c r="A497" s="10" t="n"/>
      <c r="B497" s="10" t="n"/>
      <c r="C497" s="9">
        <f>IF(B497="","",VLOOKUP(B497,'Danh muc'!A:B,2,FALSE))</f>
        <v/>
      </c>
      <c r="D497" s="10" t="n"/>
      <c r="E497" s="10" t="n"/>
      <c r="F497" s="9">
        <f>IF(B497="","",D497*E497)</f>
        <v/>
      </c>
      <c r="G497" s="10" t="n"/>
      <c r="H497" s="10" t="n"/>
    </row>
    <row r="498">
      <c r="A498" s="10" t="n"/>
      <c r="B498" s="10" t="n"/>
      <c r="C498" s="9">
        <f>IF(B498="","",VLOOKUP(B498,'Danh muc'!A:B,2,FALSE))</f>
        <v/>
      </c>
      <c r="D498" s="10" t="n"/>
      <c r="E498" s="10" t="n"/>
      <c r="F498" s="9">
        <f>IF(B498="","",D498*E498)</f>
        <v/>
      </c>
      <c r="G498" s="10" t="n"/>
      <c r="H498" s="10" t="n"/>
    </row>
    <row r="499">
      <c r="A499" s="10" t="n"/>
      <c r="B499" s="10" t="n"/>
      <c r="C499" s="9">
        <f>IF(B499="","",VLOOKUP(B499,'Danh muc'!A:B,2,FALSE))</f>
        <v/>
      </c>
      <c r="D499" s="10" t="n"/>
      <c r="E499" s="10" t="n"/>
      <c r="F499" s="9">
        <f>IF(B499="","",D499*E499)</f>
        <v/>
      </c>
      <c r="G499" s="10" t="n"/>
      <c r="H499" s="10" t="n"/>
    </row>
    <row r="500">
      <c r="A500" s="10" t="n"/>
      <c r="B500" s="10" t="n"/>
      <c r="C500" s="9">
        <f>IF(B500="","",VLOOKUP(B500,'Danh muc'!A:B,2,FALSE))</f>
        <v/>
      </c>
      <c r="D500" s="10" t="n"/>
      <c r="E500" s="10" t="n"/>
      <c r="F500" s="9">
        <f>IF(B500="","",D500*E500)</f>
        <v/>
      </c>
      <c r="G500" s="10" t="n"/>
      <c r="H500" s="10" t="n"/>
    </row>
    <row r="501">
      <c r="A501" s="10" t="n"/>
      <c r="B501" s="10" t="n"/>
      <c r="C501" s="9">
        <f>IF(B501="","",VLOOKUP(B501,'Danh muc'!A:B,2,FALSE))</f>
        <v/>
      </c>
      <c r="D501" s="10" t="n"/>
      <c r="E501" s="10" t="n"/>
      <c r="F501" s="9">
        <f>IF(B501="","",D501*E501)</f>
        <v/>
      </c>
      <c r="G501" s="10" t="n"/>
      <c r="H501" s="10" t="n"/>
    </row>
    <row r="502">
      <c r="A502" s="10" t="n"/>
      <c r="B502" s="10" t="n"/>
      <c r="C502" s="9">
        <f>IF(B502="","",VLOOKUP(B502,'Danh muc'!A:B,2,FALSE))</f>
        <v/>
      </c>
      <c r="D502" s="10" t="n"/>
      <c r="E502" s="10" t="n"/>
      <c r="F502" s="9">
        <f>IF(B502="","",D502*E502)</f>
        <v/>
      </c>
      <c r="G502" s="10" t="n"/>
      <c r="H502" s="10" t="n"/>
    </row>
    <row r="505">
      <c r="A505" s="11" t="inlineStr">
        <is>
          <t>Tạo bởi ExcelToApp.vn — Cần phân quyền cho nhân viên? Liên hệ chúng tôi</t>
        </is>
      </c>
    </row>
  </sheetData>
  <mergeCells count="1">
    <mergeCell ref="A505:H50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5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22" customWidth="1" min="3" max="3"/>
    <col width="8" customWidth="1" min="4" max="4"/>
    <col width="14" customWidth="1" min="5" max="5"/>
    <col width="14" customWidth="1" min="6" max="6"/>
    <col width="20" customWidth="1" min="7" max="7"/>
    <col width="20" customWidth="1" min="8" max="8"/>
  </cols>
  <sheetData>
    <row r="1" ht="30" customHeight="1">
      <c r="A1" s="7" t="inlineStr">
        <is>
          <t>Ngày xuất</t>
        </is>
      </c>
      <c r="B1" s="7" t="inlineStr">
        <is>
          <t>Mã hàng</t>
        </is>
      </c>
      <c r="C1" s="7" t="inlineStr">
        <is>
          <t>Tên hàng</t>
        </is>
      </c>
      <c r="D1" s="7" t="inlineStr">
        <is>
          <t>SL</t>
        </is>
      </c>
      <c r="E1" s="7" t="inlineStr">
        <is>
          <t>Đơn giá bán</t>
        </is>
      </c>
      <c r="F1" s="7" t="inlineStr">
        <is>
          <t>Thành tiền</t>
        </is>
      </c>
      <c r="G1" s="7" t="inlineStr">
        <is>
          <t>Lý do</t>
        </is>
      </c>
      <c r="H1" s="7" t="inlineStr">
        <is>
          <t>Ghi chú</t>
        </is>
      </c>
    </row>
    <row r="2" ht="22" customHeight="1">
      <c r="A2" s="8" t="inlineStr">
        <is>
          <t>Ngày bán/xuất</t>
        </is>
      </c>
      <c r="B2" s="8" t="inlineStr">
        <is>
          <t>SP-001</t>
        </is>
      </c>
      <c r="C2" s="8" t="inlineStr">
        <is>
          <t>Tự động điền</t>
        </is>
      </c>
      <c r="D2" s="8" t="inlineStr">
        <is>
          <t>Số lượng</t>
        </is>
      </c>
      <c r="E2" s="8" t="inlineStr">
        <is>
          <t>Giá bán</t>
        </is>
      </c>
      <c r="F2" s="8" t="inlineStr">
        <is>
          <t>SL x Don gia</t>
        </is>
      </c>
      <c r="G2" s="8" t="inlineStr">
        <is>
          <t>Chọn từ menu</t>
        </is>
      </c>
      <c r="H2" s="8" t="inlineStr"/>
    </row>
    <row r="3">
      <c r="A3" s="10" t="n"/>
      <c r="B3" s="10" t="n"/>
      <c r="C3" s="9">
        <f>IF(B3="","",VLOOKUP(B3,'Danh muc'!A:B,2,FALSE))</f>
        <v/>
      </c>
      <c r="D3" s="10" t="n"/>
      <c r="E3" s="10" t="n"/>
      <c r="F3" s="9">
        <f>IF(B3="","",D3*E3)</f>
        <v/>
      </c>
      <c r="G3" s="10" t="n"/>
      <c r="H3" s="10" t="n"/>
    </row>
    <row r="4">
      <c r="A4" s="10" t="n"/>
      <c r="B4" s="10" t="n"/>
      <c r="C4" s="9">
        <f>IF(B4="","",VLOOKUP(B4,'Danh muc'!A:B,2,FALSE))</f>
        <v/>
      </c>
      <c r="D4" s="10" t="n"/>
      <c r="E4" s="10" t="n"/>
      <c r="F4" s="9">
        <f>IF(B4="","",D4*E4)</f>
        <v/>
      </c>
      <c r="G4" s="10" t="n"/>
      <c r="H4" s="10" t="n"/>
    </row>
    <row r="5">
      <c r="A5" s="10" t="n"/>
      <c r="B5" s="10" t="n"/>
      <c r="C5" s="9">
        <f>IF(B5="","",VLOOKUP(B5,'Danh muc'!A:B,2,FALSE))</f>
        <v/>
      </c>
      <c r="D5" s="10" t="n"/>
      <c r="E5" s="10" t="n"/>
      <c r="F5" s="9">
        <f>IF(B5="","",D5*E5)</f>
        <v/>
      </c>
      <c r="G5" s="10" t="n"/>
      <c r="H5" s="10" t="n"/>
    </row>
    <row r="6">
      <c r="A6" s="10" t="n"/>
      <c r="B6" s="10" t="n"/>
      <c r="C6" s="9">
        <f>IF(B6="","",VLOOKUP(B6,'Danh muc'!A:B,2,FALSE))</f>
        <v/>
      </c>
      <c r="D6" s="10" t="n"/>
      <c r="E6" s="10" t="n"/>
      <c r="F6" s="9">
        <f>IF(B6="","",D6*E6)</f>
        <v/>
      </c>
      <c r="G6" s="10" t="n"/>
      <c r="H6" s="10" t="n"/>
    </row>
    <row r="7">
      <c r="A7" s="10" t="n"/>
      <c r="B7" s="10" t="n"/>
      <c r="C7" s="9">
        <f>IF(B7="","",VLOOKUP(B7,'Danh muc'!A:B,2,FALSE))</f>
        <v/>
      </c>
      <c r="D7" s="10" t="n"/>
      <c r="E7" s="10" t="n"/>
      <c r="F7" s="9">
        <f>IF(B7="","",D7*E7)</f>
        <v/>
      </c>
      <c r="G7" s="10" t="n"/>
      <c r="H7" s="10" t="n"/>
    </row>
    <row r="8">
      <c r="A8" s="10" t="n"/>
      <c r="B8" s="10" t="n"/>
      <c r="C8" s="9">
        <f>IF(B8="","",VLOOKUP(B8,'Danh muc'!A:B,2,FALSE))</f>
        <v/>
      </c>
      <c r="D8" s="10" t="n"/>
      <c r="E8" s="10" t="n"/>
      <c r="F8" s="9">
        <f>IF(B8="","",D8*E8)</f>
        <v/>
      </c>
      <c r="G8" s="10" t="n"/>
      <c r="H8" s="10" t="n"/>
    </row>
    <row r="9">
      <c r="A9" s="10" t="n"/>
      <c r="B9" s="10" t="n"/>
      <c r="C9" s="9">
        <f>IF(B9="","",VLOOKUP(B9,'Danh muc'!A:B,2,FALSE))</f>
        <v/>
      </c>
      <c r="D9" s="10" t="n"/>
      <c r="E9" s="10" t="n"/>
      <c r="F9" s="9">
        <f>IF(B9="","",D9*E9)</f>
        <v/>
      </c>
      <c r="G9" s="10" t="n"/>
      <c r="H9" s="10" t="n"/>
    </row>
    <row r="10">
      <c r="A10" s="10" t="n"/>
      <c r="B10" s="10" t="n"/>
      <c r="C10" s="9">
        <f>IF(B10="","",VLOOKUP(B10,'Danh muc'!A:B,2,FALSE))</f>
        <v/>
      </c>
      <c r="D10" s="10" t="n"/>
      <c r="E10" s="10" t="n"/>
      <c r="F10" s="9">
        <f>IF(B10="","",D10*E10)</f>
        <v/>
      </c>
      <c r="G10" s="10" t="n"/>
      <c r="H10" s="10" t="n"/>
    </row>
    <row r="11">
      <c r="A11" s="10" t="n"/>
      <c r="B11" s="10" t="n"/>
      <c r="C11" s="9">
        <f>IF(B11="","",VLOOKUP(B11,'Danh muc'!A:B,2,FALSE))</f>
        <v/>
      </c>
      <c r="D11" s="10" t="n"/>
      <c r="E11" s="10" t="n"/>
      <c r="F11" s="9">
        <f>IF(B11="","",D11*E11)</f>
        <v/>
      </c>
      <c r="G11" s="10" t="n"/>
      <c r="H11" s="10" t="n"/>
    </row>
    <row r="12">
      <c r="A12" s="10" t="n"/>
      <c r="B12" s="10" t="n"/>
      <c r="C12" s="9">
        <f>IF(B12="","",VLOOKUP(B12,'Danh muc'!A:B,2,FALSE))</f>
        <v/>
      </c>
      <c r="D12" s="10" t="n"/>
      <c r="E12" s="10" t="n"/>
      <c r="F12" s="9">
        <f>IF(B12="","",D12*E12)</f>
        <v/>
      </c>
      <c r="G12" s="10" t="n"/>
      <c r="H12" s="10" t="n"/>
    </row>
    <row r="13">
      <c r="A13" s="10" t="n"/>
      <c r="B13" s="10" t="n"/>
      <c r="C13" s="9">
        <f>IF(B13="","",VLOOKUP(B13,'Danh muc'!A:B,2,FALSE))</f>
        <v/>
      </c>
      <c r="D13" s="10" t="n"/>
      <c r="E13" s="10" t="n"/>
      <c r="F13" s="9">
        <f>IF(B13="","",D13*E13)</f>
        <v/>
      </c>
      <c r="G13" s="10" t="n"/>
      <c r="H13" s="10" t="n"/>
    </row>
    <row r="14">
      <c r="A14" s="10" t="n"/>
      <c r="B14" s="10" t="n"/>
      <c r="C14" s="9">
        <f>IF(B14="","",VLOOKUP(B14,'Danh muc'!A:B,2,FALSE))</f>
        <v/>
      </c>
      <c r="D14" s="10" t="n"/>
      <c r="E14" s="10" t="n"/>
      <c r="F14" s="9">
        <f>IF(B14="","",D14*E14)</f>
        <v/>
      </c>
      <c r="G14" s="10" t="n"/>
      <c r="H14" s="10" t="n"/>
    </row>
    <row r="15">
      <c r="A15" s="10" t="n"/>
      <c r="B15" s="10" t="n"/>
      <c r="C15" s="9">
        <f>IF(B15="","",VLOOKUP(B15,'Danh muc'!A:B,2,FALSE))</f>
        <v/>
      </c>
      <c r="D15" s="10" t="n"/>
      <c r="E15" s="10" t="n"/>
      <c r="F15" s="9">
        <f>IF(B15="","",D15*E15)</f>
        <v/>
      </c>
      <c r="G15" s="10" t="n"/>
      <c r="H15" s="10" t="n"/>
    </row>
    <row r="16">
      <c r="A16" s="10" t="n"/>
      <c r="B16" s="10" t="n"/>
      <c r="C16" s="9">
        <f>IF(B16="","",VLOOKUP(B16,'Danh muc'!A:B,2,FALSE))</f>
        <v/>
      </c>
      <c r="D16" s="10" t="n"/>
      <c r="E16" s="10" t="n"/>
      <c r="F16" s="9">
        <f>IF(B16="","",D16*E16)</f>
        <v/>
      </c>
      <c r="G16" s="10" t="n"/>
      <c r="H16" s="10" t="n"/>
    </row>
    <row r="17">
      <c r="A17" s="10" t="n"/>
      <c r="B17" s="10" t="n"/>
      <c r="C17" s="9">
        <f>IF(B17="","",VLOOKUP(B17,'Danh muc'!A:B,2,FALSE))</f>
        <v/>
      </c>
      <c r="D17" s="10" t="n"/>
      <c r="E17" s="10" t="n"/>
      <c r="F17" s="9">
        <f>IF(B17="","",D17*E17)</f>
        <v/>
      </c>
      <c r="G17" s="10" t="n"/>
      <c r="H17" s="10" t="n"/>
    </row>
    <row r="18">
      <c r="A18" s="10" t="n"/>
      <c r="B18" s="10" t="n"/>
      <c r="C18" s="9">
        <f>IF(B18="","",VLOOKUP(B18,'Danh muc'!A:B,2,FALSE))</f>
        <v/>
      </c>
      <c r="D18" s="10" t="n"/>
      <c r="E18" s="10" t="n"/>
      <c r="F18" s="9">
        <f>IF(B18="","",D18*E18)</f>
        <v/>
      </c>
      <c r="G18" s="10" t="n"/>
      <c r="H18" s="10" t="n"/>
    </row>
    <row r="19">
      <c r="A19" s="10" t="n"/>
      <c r="B19" s="10" t="n"/>
      <c r="C19" s="9">
        <f>IF(B19="","",VLOOKUP(B19,'Danh muc'!A:B,2,FALSE))</f>
        <v/>
      </c>
      <c r="D19" s="10" t="n"/>
      <c r="E19" s="10" t="n"/>
      <c r="F19" s="9">
        <f>IF(B19="","",D19*E19)</f>
        <v/>
      </c>
      <c r="G19" s="10" t="n"/>
      <c r="H19" s="10" t="n"/>
    </row>
    <row r="20">
      <c r="A20" s="10" t="n"/>
      <c r="B20" s="10" t="n"/>
      <c r="C20" s="9">
        <f>IF(B20="","",VLOOKUP(B20,'Danh muc'!A:B,2,FALSE))</f>
        <v/>
      </c>
      <c r="D20" s="10" t="n"/>
      <c r="E20" s="10" t="n"/>
      <c r="F20" s="9">
        <f>IF(B20="","",D20*E20)</f>
        <v/>
      </c>
      <c r="G20" s="10" t="n"/>
      <c r="H20" s="10" t="n"/>
    </row>
    <row r="21">
      <c r="A21" s="10" t="n"/>
      <c r="B21" s="10" t="n"/>
      <c r="C21" s="9">
        <f>IF(B21="","",VLOOKUP(B21,'Danh muc'!A:B,2,FALSE))</f>
        <v/>
      </c>
      <c r="D21" s="10" t="n"/>
      <c r="E21" s="10" t="n"/>
      <c r="F21" s="9">
        <f>IF(B21="","",D21*E21)</f>
        <v/>
      </c>
      <c r="G21" s="10" t="n"/>
      <c r="H21" s="10" t="n"/>
    </row>
    <row r="22">
      <c r="A22" s="10" t="n"/>
      <c r="B22" s="10" t="n"/>
      <c r="C22" s="9">
        <f>IF(B22="","",VLOOKUP(B22,'Danh muc'!A:B,2,FALSE))</f>
        <v/>
      </c>
      <c r="D22" s="10" t="n"/>
      <c r="E22" s="10" t="n"/>
      <c r="F22" s="9">
        <f>IF(B22="","",D22*E22)</f>
        <v/>
      </c>
      <c r="G22" s="10" t="n"/>
      <c r="H22" s="10" t="n"/>
    </row>
    <row r="23">
      <c r="A23" s="10" t="n"/>
      <c r="B23" s="10" t="n"/>
      <c r="C23" s="9">
        <f>IF(B23="","",VLOOKUP(B23,'Danh muc'!A:B,2,FALSE))</f>
        <v/>
      </c>
      <c r="D23" s="10" t="n"/>
      <c r="E23" s="10" t="n"/>
      <c r="F23" s="9">
        <f>IF(B23="","",D23*E23)</f>
        <v/>
      </c>
      <c r="G23" s="10" t="n"/>
      <c r="H23" s="10" t="n"/>
    </row>
    <row r="24">
      <c r="A24" s="10" t="n"/>
      <c r="B24" s="10" t="n"/>
      <c r="C24" s="9">
        <f>IF(B24="","",VLOOKUP(B24,'Danh muc'!A:B,2,FALSE))</f>
        <v/>
      </c>
      <c r="D24" s="10" t="n"/>
      <c r="E24" s="10" t="n"/>
      <c r="F24" s="9">
        <f>IF(B24="","",D24*E24)</f>
        <v/>
      </c>
      <c r="G24" s="10" t="n"/>
      <c r="H24" s="10" t="n"/>
    </row>
    <row r="25">
      <c r="A25" s="10" t="n"/>
      <c r="B25" s="10" t="n"/>
      <c r="C25" s="9">
        <f>IF(B25="","",VLOOKUP(B25,'Danh muc'!A:B,2,FALSE))</f>
        <v/>
      </c>
      <c r="D25" s="10" t="n"/>
      <c r="E25" s="10" t="n"/>
      <c r="F25" s="9">
        <f>IF(B25="","",D25*E25)</f>
        <v/>
      </c>
      <c r="G25" s="10" t="n"/>
      <c r="H25" s="10" t="n"/>
    </row>
    <row r="26">
      <c r="A26" s="10" t="n"/>
      <c r="B26" s="10" t="n"/>
      <c r="C26" s="9">
        <f>IF(B26="","",VLOOKUP(B26,'Danh muc'!A:B,2,FALSE))</f>
        <v/>
      </c>
      <c r="D26" s="10" t="n"/>
      <c r="E26" s="10" t="n"/>
      <c r="F26" s="9">
        <f>IF(B26="","",D26*E26)</f>
        <v/>
      </c>
      <c r="G26" s="10" t="n"/>
      <c r="H26" s="10" t="n"/>
    </row>
    <row r="27">
      <c r="A27" s="10" t="n"/>
      <c r="B27" s="10" t="n"/>
      <c r="C27" s="9">
        <f>IF(B27="","",VLOOKUP(B27,'Danh muc'!A:B,2,FALSE))</f>
        <v/>
      </c>
      <c r="D27" s="10" t="n"/>
      <c r="E27" s="10" t="n"/>
      <c r="F27" s="9">
        <f>IF(B27="","",D27*E27)</f>
        <v/>
      </c>
      <c r="G27" s="10" t="n"/>
      <c r="H27" s="10" t="n"/>
    </row>
    <row r="28">
      <c r="A28" s="10" t="n"/>
      <c r="B28" s="10" t="n"/>
      <c r="C28" s="9">
        <f>IF(B28="","",VLOOKUP(B28,'Danh muc'!A:B,2,FALSE))</f>
        <v/>
      </c>
      <c r="D28" s="10" t="n"/>
      <c r="E28" s="10" t="n"/>
      <c r="F28" s="9">
        <f>IF(B28="","",D28*E28)</f>
        <v/>
      </c>
      <c r="G28" s="10" t="n"/>
      <c r="H28" s="10" t="n"/>
    </row>
    <row r="29">
      <c r="A29" s="10" t="n"/>
      <c r="B29" s="10" t="n"/>
      <c r="C29" s="9">
        <f>IF(B29="","",VLOOKUP(B29,'Danh muc'!A:B,2,FALSE))</f>
        <v/>
      </c>
      <c r="D29" s="10" t="n"/>
      <c r="E29" s="10" t="n"/>
      <c r="F29" s="9">
        <f>IF(B29="","",D29*E29)</f>
        <v/>
      </c>
      <c r="G29" s="10" t="n"/>
      <c r="H29" s="10" t="n"/>
    </row>
    <row r="30">
      <c r="A30" s="10" t="n"/>
      <c r="B30" s="10" t="n"/>
      <c r="C30" s="9">
        <f>IF(B30="","",VLOOKUP(B30,'Danh muc'!A:B,2,FALSE))</f>
        <v/>
      </c>
      <c r="D30" s="10" t="n"/>
      <c r="E30" s="10" t="n"/>
      <c r="F30" s="9">
        <f>IF(B30="","",D30*E30)</f>
        <v/>
      </c>
      <c r="G30" s="10" t="n"/>
      <c r="H30" s="10" t="n"/>
    </row>
    <row r="31">
      <c r="A31" s="10" t="n"/>
      <c r="B31" s="10" t="n"/>
      <c r="C31" s="9">
        <f>IF(B31="","",VLOOKUP(B31,'Danh muc'!A:B,2,FALSE))</f>
        <v/>
      </c>
      <c r="D31" s="10" t="n"/>
      <c r="E31" s="10" t="n"/>
      <c r="F31" s="9">
        <f>IF(B31="","",D31*E31)</f>
        <v/>
      </c>
      <c r="G31" s="10" t="n"/>
      <c r="H31" s="10" t="n"/>
    </row>
    <row r="32">
      <c r="A32" s="10" t="n"/>
      <c r="B32" s="10" t="n"/>
      <c r="C32" s="9">
        <f>IF(B32="","",VLOOKUP(B32,'Danh muc'!A:B,2,FALSE))</f>
        <v/>
      </c>
      <c r="D32" s="10" t="n"/>
      <c r="E32" s="10" t="n"/>
      <c r="F32" s="9">
        <f>IF(B32="","",D32*E32)</f>
        <v/>
      </c>
      <c r="G32" s="10" t="n"/>
      <c r="H32" s="10" t="n"/>
    </row>
    <row r="33">
      <c r="A33" s="10" t="n"/>
      <c r="B33" s="10" t="n"/>
      <c r="C33" s="9">
        <f>IF(B33="","",VLOOKUP(B33,'Danh muc'!A:B,2,FALSE))</f>
        <v/>
      </c>
      <c r="D33" s="10" t="n"/>
      <c r="E33" s="10" t="n"/>
      <c r="F33" s="9">
        <f>IF(B33="","",D33*E33)</f>
        <v/>
      </c>
      <c r="G33" s="10" t="n"/>
      <c r="H33" s="10" t="n"/>
    </row>
    <row r="34">
      <c r="A34" s="10" t="n"/>
      <c r="B34" s="10" t="n"/>
      <c r="C34" s="9">
        <f>IF(B34="","",VLOOKUP(B34,'Danh muc'!A:B,2,FALSE))</f>
        <v/>
      </c>
      <c r="D34" s="10" t="n"/>
      <c r="E34" s="10" t="n"/>
      <c r="F34" s="9">
        <f>IF(B34="","",D34*E34)</f>
        <v/>
      </c>
      <c r="G34" s="10" t="n"/>
      <c r="H34" s="10" t="n"/>
    </row>
    <row r="35">
      <c r="A35" s="10" t="n"/>
      <c r="B35" s="10" t="n"/>
      <c r="C35" s="9">
        <f>IF(B35="","",VLOOKUP(B35,'Danh muc'!A:B,2,FALSE))</f>
        <v/>
      </c>
      <c r="D35" s="10" t="n"/>
      <c r="E35" s="10" t="n"/>
      <c r="F35" s="9">
        <f>IF(B35="","",D35*E35)</f>
        <v/>
      </c>
      <c r="G35" s="10" t="n"/>
      <c r="H35" s="10" t="n"/>
    </row>
    <row r="36">
      <c r="A36" s="10" t="n"/>
      <c r="B36" s="10" t="n"/>
      <c r="C36" s="9">
        <f>IF(B36="","",VLOOKUP(B36,'Danh muc'!A:B,2,FALSE))</f>
        <v/>
      </c>
      <c r="D36" s="10" t="n"/>
      <c r="E36" s="10" t="n"/>
      <c r="F36" s="9">
        <f>IF(B36="","",D36*E36)</f>
        <v/>
      </c>
      <c r="G36" s="10" t="n"/>
      <c r="H36" s="10" t="n"/>
    </row>
    <row r="37">
      <c r="A37" s="10" t="n"/>
      <c r="B37" s="10" t="n"/>
      <c r="C37" s="9">
        <f>IF(B37="","",VLOOKUP(B37,'Danh muc'!A:B,2,FALSE))</f>
        <v/>
      </c>
      <c r="D37" s="10" t="n"/>
      <c r="E37" s="10" t="n"/>
      <c r="F37" s="9">
        <f>IF(B37="","",D37*E37)</f>
        <v/>
      </c>
      <c r="G37" s="10" t="n"/>
      <c r="H37" s="10" t="n"/>
    </row>
    <row r="38">
      <c r="A38" s="10" t="n"/>
      <c r="B38" s="10" t="n"/>
      <c r="C38" s="9">
        <f>IF(B38="","",VLOOKUP(B38,'Danh muc'!A:B,2,FALSE))</f>
        <v/>
      </c>
      <c r="D38" s="10" t="n"/>
      <c r="E38" s="10" t="n"/>
      <c r="F38" s="9">
        <f>IF(B38="","",D38*E38)</f>
        <v/>
      </c>
      <c r="G38" s="10" t="n"/>
      <c r="H38" s="10" t="n"/>
    </row>
    <row r="39">
      <c r="A39" s="10" t="n"/>
      <c r="B39" s="10" t="n"/>
      <c r="C39" s="9">
        <f>IF(B39="","",VLOOKUP(B39,'Danh muc'!A:B,2,FALSE))</f>
        <v/>
      </c>
      <c r="D39" s="10" t="n"/>
      <c r="E39" s="10" t="n"/>
      <c r="F39" s="9">
        <f>IF(B39="","",D39*E39)</f>
        <v/>
      </c>
      <c r="G39" s="10" t="n"/>
      <c r="H39" s="10" t="n"/>
    </row>
    <row r="40">
      <c r="A40" s="10" t="n"/>
      <c r="B40" s="10" t="n"/>
      <c r="C40" s="9">
        <f>IF(B40="","",VLOOKUP(B40,'Danh muc'!A:B,2,FALSE))</f>
        <v/>
      </c>
      <c r="D40" s="10" t="n"/>
      <c r="E40" s="10" t="n"/>
      <c r="F40" s="9">
        <f>IF(B40="","",D40*E40)</f>
        <v/>
      </c>
      <c r="G40" s="10" t="n"/>
      <c r="H40" s="10" t="n"/>
    </row>
    <row r="41">
      <c r="A41" s="10" t="n"/>
      <c r="B41" s="10" t="n"/>
      <c r="C41" s="9">
        <f>IF(B41="","",VLOOKUP(B41,'Danh muc'!A:B,2,FALSE))</f>
        <v/>
      </c>
      <c r="D41" s="10" t="n"/>
      <c r="E41" s="10" t="n"/>
      <c r="F41" s="9">
        <f>IF(B41="","",D41*E41)</f>
        <v/>
      </c>
      <c r="G41" s="10" t="n"/>
      <c r="H41" s="10" t="n"/>
    </row>
    <row r="42">
      <c r="A42" s="10" t="n"/>
      <c r="B42" s="10" t="n"/>
      <c r="C42" s="9">
        <f>IF(B42="","",VLOOKUP(B42,'Danh muc'!A:B,2,FALSE))</f>
        <v/>
      </c>
      <c r="D42" s="10" t="n"/>
      <c r="E42" s="10" t="n"/>
      <c r="F42" s="9">
        <f>IF(B42="","",D42*E42)</f>
        <v/>
      </c>
      <c r="G42" s="10" t="n"/>
      <c r="H42" s="10" t="n"/>
    </row>
    <row r="43">
      <c r="A43" s="10" t="n"/>
      <c r="B43" s="10" t="n"/>
      <c r="C43" s="9">
        <f>IF(B43="","",VLOOKUP(B43,'Danh muc'!A:B,2,FALSE))</f>
        <v/>
      </c>
      <c r="D43" s="10" t="n"/>
      <c r="E43" s="10" t="n"/>
      <c r="F43" s="9">
        <f>IF(B43="","",D43*E43)</f>
        <v/>
      </c>
      <c r="G43" s="10" t="n"/>
      <c r="H43" s="10" t="n"/>
    </row>
    <row r="44">
      <c r="A44" s="10" t="n"/>
      <c r="B44" s="10" t="n"/>
      <c r="C44" s="9">
        <f>IF(B44="","",VLOOKUP(B44,'Danh muc'!A:B,2,FALSE))</f>
        <v/>
      </c>
      <c r="D44" s="10" t="n"/>
      <c r="E44" s="10" t="n"/>
      <c r="F44" s="9">
        <f>IF(B44="","",D44*E44)</f>
        <v/>
      </c>
      <c r="G44" s="10" t="n"/>
      <c r="H44" s="10" t="n"/>
    </row>
    <row r="45">
      <c r="A45" s="10" t="n"/>
      <c r="B45" s="10" t="n"/>
      <c r="C45" s="9">
        <f>IF(B45="","",VLOOKUP(B45,'Danh muc'!A:B,2,FALSE))</f>
        <v/>
      </c>
      <c r="D45" s="10" t="n"/>
      <c r="E45" s="10" t="n"/>
      <c r="F45" s="9">
        <f>IF(B45="","",D45*E45)</f>
        <v/>
      </c>
      <c r="G45" s="10" t="n"/>
      <c r="H45" s="10" t="n"/>
    </row>
    <row r="46">
      <c r="A46" s="10" t="n"/>
      <c r="B46" s="10" t="n"/>
      <c r="C46" s="9">
        <f>IF(B46="","",VLOOKUP(B46,'Danh muc'!A:B,2,FALSE))</f>
        <v/>
      </c>
      <c r="D46" s="10" t="n"/>
      <c r="E46" s="10" t="n"/>
      <c r="F46" s="9">
        <f>IF(B46="","",D46*E46)</f>
        <v/>
      </c>
      <c r="G46" s="10" t="n"/>
      <c r="H46" s="10" t="n"/>
    </row>
    <row r="47">
      <c r="A47" s="10" t="n"/>
      <c r="B47" s="10" t="n"/>
      <c r="C47" s="9">
        <f>IF(B47="","",VLOOKUP(B47,'Danh muc'!A:B,2,FALSE))</f>
        <v/>
      </c>
      <c r="D47" s="10" t="n"/>
      <c r="E47" s="10" t="n"/>
      <c r="F47" s="9">
        <f>IF(B47="","",D47*E47)</f>
        <v/>
      </c>
      <c r="G47" s="10" t="n"/>
      <c r="H47" s="10" t="n"/>
    </row>
    <row r="48">
      <c r="A48" s="10" t="n"/>
      <c r="B48" s="10" t="n"/>
      <c r="C48" s="9">
        <f>IF(B48="","",VLOOKUP(B48,'Danh muc'!A:B,2,FALSE))</f>
        <v/>
      </c>
      <c r="D48" s="10" t="n"/>
      <c r="E48" s="10" t="n"/>
      <c r="F48" s="9">
        <f>IF(B48="","",D48*E48)</f>
        <v/>
      </c>
      <c r="G48" s="10" t="n"/>
      <c r="H48" s="10" t="n"/>
    </row>
    <row r="49">
      <c r="A49" s="10" t="n"/>
      <c r="B49" s="10" t="n"/>
      <c r="C49" s="9">
        <f>IF(B49="","",VLOOKUP(B49,'Danh muc'!A:B,2,FALSE))</f>
        <v/>
      </c>
      <c r="D49" s="10" t="n"/>
      <c r="E49" s="10" t="n"/>
      <c r="F49" s="9">
        <f>IF(B49="","",D49*E49)</f>
        <v/>
      </c>
      <c r="G49" s="10" t="n"/>
      <c r="H49" s="10" t="n"/>
    </row>
    <row r="50">
      <c r="A50" s="10" t="n"/>
      <c r="B50" s="10" t="n"/>
      <c r="C50" s="9">
        <f>IF(B50="","",VLOOKUP(B50,'Danh muc'!A:B,2,FALSE))</f>
        <v/>
      </c>
      <c r="D50" s="10" t="n"/>
      <c r="E50" s="10" t="n"/>
      <c r="F50" s="9">
        <f>IF(B50="","",D50*E50)</f>
        <v/>
      </c>
      <c r="G50" s="10" t="n"/>
      <c r="H50" s="10" t="n"/>
    </row>
    <row r="51">
      <c r="A51" s="10" t="n"/>
      <c r="B51" s="10" t="n"/>
      <c r="C51" s="9">
        <f>IF(B51="","",VLOOKUP(B51,'Danh muc'!A:B,2,FALSE))</f>
        <v/>
      </c>
      <c r="D51" s="10" t="n"/>
      <c r="E51" s="10" t="n"/>
      <c r="F51" s="9">
        <f>IF(B51="","",D51*E51)</f>
        <v/>
      </c>
      <c r="G51" s="10" t="n"/>
      <c r="H51" s="10" t="n"/>
    </row>
    <row r="52">
      <c r="A52" s="10" t="n"/>
      <c r="B52" s="10" t="n"/>
      <c r="C52" s="9">
        <f>IF(B52="","",VLOOKUP(B52,'Danh muc'!A:B,2,FALSE))</f>
        <v/>
      </c>
      <c r="D52" s="10" t="n"/>
      <c r="E52" s="10" t="n"/>
      <c r="F52" s="9">
        <f>IF(B52="","",D52*E52)</f>
        <v/>
      </c>
      <c r="G52" s="10" t="n"/>
      <c r="H52" s="10" t="n"/>
    </row>
    <row r="53">
      <c r="A53" s="10" t="n"/>
      <c r="B53" s="10" t="n"/>
      <c r="C53" s="9">
        <f>IF(B53="","",VLOOKUP(B53,'Danh muc'!A:B,2,FALSE))</f>
        <v/>
      </c>
      <c r="D53" s="10" t="n"/>
      <c r="E53" s="10" t="n"/>
      <c r="F53" s="9">
        <f>IF(B53="","",D53*E53)</f>
        <v/>
      </c>
      <c r="G53" s="10" t="n"/>
      <c r="H53" s="10" t="n"/>
    </row>
    <row r="54">
      <c r="A54" s="10" t="n"/>
      <c r="B54" s="10" t="n"/>
      <c r="C54" s="9">
        <f>IF(B54="","",VLOOKUP(B54,'Danh muc'!A:B,2,FALSE))</f>
        <v/>
      </c>
      <c r="D54" s="10" t="n"/>
      <c r="E54" s="10" t="n"/>
      <c r="F54" s="9">
        <f>IF(B54="","",D54*E54)</f>
        <v/>
      </c>
      <c r="G54" s="10" t="n"/>
      <c r="H54" s="10" t="n"/>
    </row>
    <row r="55">
      <c r="A55" s="10" t="n"/>
      <c r="B55" s="10" t="n"/>
      <c r="C55" s="9">
        <f>IF(B55="","",VLOOKUP(B55,'Danh muc'!A:B,2,FALSE))</f>
        <v/>
      </c>
      <c r="D55" s="10" t="n"/>
      <c r="E55" s="10" t="n"/>
      <c r="F55" s="9">
        <f>IF(B55="","",D55*E55)</f>
        <v/>
      </c>
      <c r="G55" s="10" t="n"/>
      <c r="H55" s="10" t="n"/>
    </row>
    <row r="56">
      <c r="A56" s="10" t="n"/>
      <c r="B56" s="10" t="n"/>
      <c r="C56" s="9">
        <f>IF(B56="","",VLOOKUP(B56,'Danh muc'!A:B,2,FALSE))</f>
        <v/>
      </c>
      <c r="D56" s="10" t="n"/>
      <c r="E56" s="10" t="n"/>
      <c r="F56" s="9">
        <f>IF(B56="","",D56*E56)</f>
        <v/>
      </c>
      <c r="G56" s="10" t="n"/>
      <c r="H56" s="10" t="n"/>
    </row>
    <row r="57">
      <c r="A57" s="10" t="n"/>
      <c r="B57" s="10" t="n"/>
      <c r="C57" s="9">
        <f>IF(B57="","",VLOOKUP(B57,'Danh muc'!A:B,2,FALSE))</f>
        <v/>
      </c>
      <c r="D57" s="10" t="n"/>
      <c r="E57" s="10" t="n"/>
      <c r="F57" s="9">
        <f>IF(B57="","",D57*E57)</f>
        <v/>
      </c>
      <c r="G57" s="10" t="n"/>
      <c r="H57" s="10" t="n"/>
    </row>
    <row r="58">
      <c r="A58" s="10" t="n"/>
      <c r="B58" s="10" t="n"/>
      <c r="C58" s="9">
        <f>IF(B58="","",VLOOKUP(B58,'Danh muc'!A:B,2,FALSE))</f>
        <v/>
      </c>
      <c r="D58" s="10" t="n"/>
      <c r="E58" s="10" t="n"/>
      <c r="F58" s="9">
        <f>IF(B58="","",D58*E58)</f>
        <v/>
      </c>
      <c r="G58" s="10" t="n"/>
      <c r="H58" s="10" t="n"/>
    </row>
    <row r="59">
      <c r="A59" s="10" t="n"/>
      <c r="B59" s="10" t="n"/>
      <c r="C59" s="9">
        <f>IF(B59="","",VLOOKUP(B59,'Danh muc'!A:B,2,FALSE))</f>
        <v/>
      </c>
      <c r="D59" s="10" t="n"/>
      <c r="E59" s="10" t="n"/>
      <c r="F59" s="9">
        <f>IF(B59="","",D59*E59)</f>
        <v/>
      </c>
      <c r="G59" s="10" t="n"/>
      <c r="H59" s="10" t="n"/>
    </row>
    <row r="60">
      <c r="A60" s="10" t="n"/>
      <c r="B60" s="10" t="n"/>
      <c r="C60" s="9">
        <f>IF(B60="","",VLOOKUP(B60,'Danh muc'!A:B,2,FALSE))</f>
        <v/>
      </c>
      <c r="D60" s="10" t="n"/>
      <c r="E60" s="10" t="n"/>
      <c r="F60" s="9">
        <f>IF(B60="","",D60*E60)</f>
        <v/>
      </c>
      <c r="G60" s="10" t="n"/>
      <c r="H60" s="10" t="n"/>
    </row>
    <row r="61">
      <c r="A61" s="10" t="n"/>
      <c r="B61" s="10" t="n"/>
      <c r="C61" s="9">
        <f>IF(B61="","",VLOOKUP(B61,'Danh muc'!A:B,2,FALSE))</f>
        <v/>
      </c>
      <c r="D61" s="10" t="n"/>
      <c r="E61" s="10" t="n"/>
      <c r="F61" s="9">
        <f>IF(B61="","",D61*E61)</f>
        <v/>
      </c>
      <c r="G61" s="10" t="n"/>
      <c r="H61" s="10" t="n"/>
    </row>
    <row r="62">
      <c r="A62" s="10" t="n"/>
      <c r="B62" s="10" t="n"/>
      <c r="C62" s="9">
        <f>IF(B62="","",VLOOKUP(B62,'Danh muc'!A:B,2,FALSE))</f>
        <v/>
      </c>
      <c r="D62" s="10" t="n"/>
      <c r="E62" s="10" t="n"/>
      <c r="F62" s="9">
        <f>IF(B62="","",D62*E62)</f>
        <v/>
      </c>
      <c r="G62" s="10" t="n"/>
      <c r="H62" s="10" t="n"/>
    </row>
    <row r="63">
      <c r="A63" s="10" t="n"/>
      <c r="B63" s="10" t="n"/>
      <c r="C63" s="9">
        <f>IF(B63="","",VLOOKUP(B63,'Danh muc'!A:B,2,FALSE))</f>
        <v/>
      </c>
      <c r="D63" s="10" t="n"/>
      <c r="E63" s="10" t="n"/>
      <c r="F63" s="9">
        <f>IF(B63="","",D63*E63)</f>
        <v/>
      </c>
      <c r="G63" s="10" t="n"/>
      <c r="H63" s="10" t="n"/>
    </row>
    <row r="64">
      <c r="A64" s="10" t="n"/>
      <c r="B64" s="10" t="n"/>
      <c r="C64" s="9">
        <f>IF(B64="","",VLOOKUP(B64,'Danh muc'!A:B,2,FALSE))</f>
        <v/>
      </c>
      <c r="D64" s="10" t="n"/>
      <c r="E64" s="10" t="n"/>
      <c r="F64" s="9">
        <f>IF(B64="","",D64*E64)</f>
        <v/>
      </c>
      <c r="G64" s="10" t="n"/>
      <c r="H64" s="10" t="n"/>
    </row>
    <row r="65">
      <c r="A65" s="10" t="n"/>
      <c r="B65" s="10" t="n"/>
      <c r="C65" s="9">
        <f>IF(B65="","",VLOOKUP(B65,'Danh muc'!A:B,2,FALSE))</f>
        <v/>
      </c>
      <c r="D65" s="10" t="n"/>
      <c r="E65" s="10" t="n"/>
      <c r="F65" s="9">
        <f>IF(B65="","",D65*E65)</f>
        <v/>
      </c>
      <c r="G65" s="10" t="n"/>
      <c r="H65" s="10" t="n"/>
    </row>
    <row r="66">
      <c r="A66" s="10" t="n"/>
      <c r="B66" s="10" t="n"/>
      <c r="C66" s="9">
        <f>IF(B66="","",VLOOKUP(B66,'Danh muc'!A:B,2,FALSE))</f>
        <v/>
      </c>
      <c r="D66" s="10" t="n"/>
      <c r="E66" s="10" t="n"/>
      <c r="F66" s="9">
        <f>IF(B66="","",D66*E66)</f>
        <v/>
      </c>
      <c r="G66" s="10" t="n"/>
      <c r="H66" s="10" t="n"/>
    </row>
    <row r="67">
      <c r="A67" s="10" t="n"/>
      <c r="B67" s="10" t="n"/>
      <c r="C67" s="9">
        <f>IF(B67="","",VLOOKUP(B67,'Danh muc'!A:B,2,FALSE))</f>
        <v/>
      </c>
      <c r="D67" s="10" t="n"/>
      <c r="E67" s="10" t="n"/>
      <c r="F67" s="9">
        <f>IF(B67="","",D67*E67)</f>
        <v/>
      </c>
      <c r="G67" s="10" t="n"/>
      <c r="H67" s="10" t="n"/>
    </row>
    <row r="68">
      <c r="A68" s="10" t="n"/>
      <c r="B68" s="10" t="n"/>
      <c r="C68" s="9">
        <f>IF(B68="","",VLOOKUP(B68,'Danh muc'!A:B,2,FALSE))</f>
        <v/>
      </c>
      <c r="D68" s="10" t="n"/>
      <c r="E68" s="10" t="n"/>
      <c r="F68" s="9">
        <f>IF(B68="","",D68*E68)</f>
        <v/>
      </c>
      <c r="G68" s="10" t="n"/>
      <c r="H68" s="10" t="n"/>
    </row>
    <row r="69">
      <c r="A69" s="10" t="n"/>
      <c r="B69" s="10" t="n"/>
      <c r="C69" s="9">
        <f>IF(B69="","",VLOOKUP(B69,'Danh muc'!A:B,2,FALSE))</f>
        <v/>
      </c>
      <c r="D69" s="10" t="n"/>
      <c r="E69" s="10" t="n"/>
      <c r="F69" s="9">
        <f>IF(B69="","",D69*E69)</f>
        <v/>
      </c>
      <c r="G69" s="10" t="n"/>
      <c r="H69" s="10" t="n"/>
    </row>
    <row r="70">
      <c r="A70" s="10" t="n"/>
      <c r="B70" s="10" t="n"/>
      <c r="C70" s="9">
        <f>IF(B70="","",VLOOKUP(B70,'Danh muc'!A:B,2,FALSE))</f>
        <v/>
      </c>
      <c r="D70" s="10" t="n"/>
      <c r="E70" s="10" t="n"/>
      <c r="F70" s="9">
        <f>IF(B70="","",D70*E70)</f>
        <v/>
      </c>
      <c r="G70" s="10" t="n"/>
      <c r="H70" s="10" t="n"/>
    </row>
    <row r="71">
      <c r="A71" s="10" t="n"/>
      <c r="B71" s="10" t="n"/>
      <c r="C71" s="9">
        <f>IF(B71="","",VLOOKUP(B71,'Danh muc'!A:B,2,FALSE))</f>
        <v/>
      </c>
      <c r="D71" s="10" t="n"/>
      <c r="E71" s="10" t="n"/>
      <c r="F71" s="9">
        <f>IF(B71="","",D71*E71)</f>
        <v/>
      </c>
      <c r="G71" s="10" t="n"/>
      <c r="H71" s="10" t="n"/>
    </row>
    <row r="72">
      <c r="A72" s="10" t="n"/>
      <c r="B72" s="10" t="n"/>
      <c r="C72" s="9">
        <f>IF(B72="","",VLOOKUP(B72,'Danh muc'!A:B,2,FALSE))</f>
        <v/>
      </c>
      <c r="D72" s="10" t="n"/>
      <c r="E72" s="10" t="n"/>
      <c r="F72" s="9">
        <f>IF(B72="","",D72*E72)</f>
        <v/>
      </c>
      <c r="G72" s="10" t="n"/>
      <c r="H72" s="10" t="n"/>
    </row>
    <row r="73">
      <c r="A73" s="10" t="n"/>
      <c r="B73" s="10" t="n"/>
      <c r="C73" s="9">
        <f>IF(B73="","",VLOOKUP(B73,'Danh muc'!A:B,2,FALSE))</f>
        <v/>
      </c>
      <c r="D73" s="10" t="n"/>
      <c r="E73" s="10" t="n"/>
      <c r="F73" s="9">
        <f>IF(B73="","",D73*E73)</f>
        <v/>
      </c>
      <c r="G73" s="10" t="n"/>
      <c r="H73" s="10" t="n"/>
    </row>
    <row r="74">
      <c r="A74" s="10" t="n"/>
      <c r="B74" s="10" t="n"/>
      <c r="C74" s="9">
        <f>IF(B74="","",VLOOKUP(B74,'Danh muc'!A:B,2,FALSE))</f>
        <v/>
      </c>
      <c r="D74" s="10" t="n"/>
      <c r="E74" s="10" t="n"/>
      <c r="F74" s="9">
        <f>IF(B74="","",D74*E74)</f>
        <v/>
      </c>
      <c r="G74" s="10" t="n"/>
      <c r="H74" s="10" t="n"/>
    </row>
    <row r="75">
      <c r="A75" s="10" t="n"/>
      <c r="B75" s="10" t="n"/>
      <c r="C75" s="9">
        <f>IF(B75="","",VLOOKUP(B75,'Danh muc'!A:B,2,FALSE))</f>
        <v/>
      </c>
      <c r="D75" s="10" t="n"/>
      <c r="E75" s="10" t="n"/>
      <c r="F75" s="9">
        <f>IF(B75="","",D75*E75)</f>
        <v/>
      </c>
      <c r="G75" s="10" t="n"/>
      <c r="H75" s="10" t="n"/>
    </row>
    <row r="76">
      <c r="A76" s="10" t="n"/>
      <c r="B76" s="10" t="n"/>
      <c r="C76" s="9">
        <f>IF(B76="","",VLOOKUP(B76,'Danh muc'!A:B,2,FALSE))</f>
        <v/>
      </c>
      <c r="D76" s="10" t="n"/>
      <c r="E76" s="10" t="n"/>
      <c r="F76" s="9">
        <f>IF(B76="","",D76*E76)</f>
        <v/>
      </c>
      <c r="G76" s="10" t="n"/>
      <c r="H76" s="10" t="n"/>
    </row>
    <row r="77">
      <c r="A77" s="10" t="n"/>
      <c r="B77" s="10" t="n"/>
      <c r="C77" s="9">
        <f>IF(B77="","",VLOOKUP(B77,'Danh muc'!A:B,2,FALSE))</f>
        <v/>
      </c>
      <c r="D77" s="10" t="n"/>
      <c r="E77" s="10" t="n"/>
      <c r="F77" s="9">
        <f>IF(B77="","",D77*E77)</f>
        <v/>
      </c>
      <c r="G77" s="10" t="n"/>
      <c r="H77" s="10" t="n"/>
    </row>
    <row r="78">
      <c r="A78" s="10" t="n"/>
      <c r="B78" s="10" t="n"/>
      <c r="C78" s="9">
        <f>IF(B78="","",VLOOKUP(B78,'Danh muc'!A:B,2,FALSE))</f>
        <v/>
      </c>
      <c r="D78" s="10" t="n"/>
      <c r="E78" s="10" t="n"/>
      <c r="F78" s="9">
        <f>IF(B78="","",D78*E78)</f>
        <v/>
      </c>
      <c r="G78" s="10" t="n"/>
      <c r="H78" s="10" t="n"/>
    </row>
    <row r="79">
      <c r="A79" s="10" t="n"/>
      <c r="B79" s="10" t="n"/>
      <c r="C79" s="9">
        <f>IF(B79="","",VLOOKUP(B79,'Danh muc'!A:B,2,FALSE))</f>
        <v/>
      </c>
      <c r="D79" s="10" t="n"/>
      <c r="E79" s="10" t="n"/>
      <c r="F79" s="9">
        <f>IF(B79="","",D79*E79)</f>
        <v/>
      </c>
      <c r="G79" s="10" t="n"/>
      <c r="H79" s="10" t="n"/>
    </row>
    <row r="80">
      <c r="A80" s="10" t="n"/>
      <c r="B80" s="10" t="n"/>
      <c r="C80" s="9">
        <f>IF(B80="","",VLOOKUP(B80,'Danh muc'!A:B,2,FALSE))</f>
        <v/>
      </c>
      <c r="D80" s="10" t="n"/>
      <c r="E80" s="10" t="n"/>
      <c r="F80" s="9">
        <f>IF(B80="","",D80*E80)</f>
        <v/>
      </c>
      <c r="G80" s="10" t="n"/>
      <c r="H80" s="10" t="n"/>
    </row>
    <row r="81">
      <c r="A81" s="10" t="n"/>
      <c r="B81" s="10" t="n"/>
      <c r="C81" s="9">
        <f>IF(B81="","",VLOOKUP(B81,'Danh muc'!A:B,2,FALSE))</f>
        <v/>
      </c>
      <c r="D81" s="10" t="n"/>
      <c r="E81" s="10" t="n"/>
      <c r="F81" s="9">
        <f>IF(B81="","",D81*E81)</f>
        <v/>
      </c>
      <c r="G81" s="10" t="n"/>
      <c r="H81" s="10" t="n"/>
    </row>
    <row r="82">
      <c r="A82" s="10" t="n"/>
      <c r="B82" s="10" t="n"/>
      <c r="C82" s="9">
        <f>IF(B82="","",VLOOKUP(B82,'Danh muc'!A:B,2,FALSE))</f>
        <v/>
      </c>
      <c r="D82" s="10" t="n"/>
      <c r="E82" s="10" t="n"/>
      <c r="F82" s="9">
        <f>IF(B82="","",D82*E82)</f>
        <v/>
      </c>
      <c r="G82" s="10" t="n"/>
      <c r="H82" s="10" t="n"/>
    </row>
    <row r="83">
      <c r="A83" s="10" t="n"/>
      <c r="B83" s="10" t="n"/>
      <c r="C83" s="9">
        <f>IF(B83="","",VLOOKUP(B83,'Danh muc'!A:B,2,FALSE))</f>
        <v/>
      </c>
      <c r="D83" s="10" t="n"/>
      <c r="E83" s="10" t="n"/>
      <c r="F83" s="9">
        <f>IF(B83="","",D83*E83)</f>
        <v/>
      </c>
      <c r="G83" s="10" t="n"/>
      <c r="H83" s="10" t="n"/>
    </row>
    <row r="84">
      <c r="A84" s="10" t="n"/>
      <c r="B84" s="10" t="n"/>
      <c r="C84" s="9">
        <f>IF(B84="","",VLOOKUP(B84,'Danh muc'!A:B,2,FALSE))</f>
        <v/>
      </c>
      <c r="D84" s="10" t="n"/>
      <c r="E84" s="10" t="n"/>
      <c r="F84" s="9">
        <f>IF(B84="","",D84*E84)</f>
        <v/>
      </c>
      <c r="G84" s="10" t="n"/>
      <c r="H84" s="10" t="n"/>
    </row>
    <row r="85">
      <c r="A85" s="10" t="n"/>
      <c r="B85" s="10" t="n"/>
      <c r="C85" s="9">
        <f>IF(B85="","",VLOOKUP(B85,'Danh muc'!A:B,2,FALSE))</f>
        <v/>
      </c>
      <c r="D85" s="10" t="n"/>
      <c r="E85" s="10" t="n"/>
      <c r="F85" s="9">
        <f>IF(B85="","",D85*E85)</f>
        <v/>
      </c>
      <c r="G85" s="10" t="n"/>
      <c r="H85" s="10" t="n"/>
    </row>
    <row r="86">
      <c r="A86" s="10" t="n"/>
      <c r="B86" s="10" t="n"/>
      <c r="C86" s="9">
        <f>IF(B86="","",VLOOKUP(B86,'Danh muc'!A:B,2,FALSE))</f>
        <v/>
      </c>
      <c r="D86" s="10" t="n"/>
      <c r="E86" s="10" t="n"/>
      <c r="F86" s="9">
        <f>IF(B86="","",D86*E86)</f>
        <v/>
      </c>
      <c r="G86" s="10" t="n"/>
      <c r="H86" s="10" t="n"/>
    </row>
    <row r="87">
      <c r="A87" s="10" t="n"/>
      <c r="B87" s="10" t="n"/>
      <c r="C87" s="9">
        <f>IF(B87="","",VLOOKUP(B87,'Danh muc'!A:B,2,FALSE))</f>
        <v/>
      </c>
      <c r="D87" s="10" t="n"/>
      <c r="E87" s="10" t="n"/>
      <c r="F87" s="9">
        <f>IF(B87="","",D87*E87)</f>
        <v/>
      </c>
      <c r="G87" s="10" t="n"/>
      <c r="H87" s="10" t="n"/>
    </row>
    <row r="88">
      <c r="A88" s="10" t="n"/>
      <c r="B88" s="10" t="n"/>
      <c r="C88" s="9">
        <f>IF(B88="","",VLOOKUP(B88,'Danh muc'!A:B,2,FALSE))</f>
        <v/>
      </c>
      <c r="D88" s="10" t="n"/>
      <c r="E88" s="10" t="n"/>
      <c r="F88" s="9">
        <f>IF(B88="","",D88*E88)</f>
        <v/>
      </c>
      <c r="G88" s="10" t="n"/>
      <c r="H88" s="10" t="n"/>
    </row>
    <row r="89">
      <c r="A89" s="10" t="n"/>
      <c r="B89" s="10" t="n"/>
      <c r="C89" s="9">
        <f>IF(B89="","",VLOOKUP(B89,'Danh muc'!A:B,2,FALSE))</f>
        <v/>
      </c>
      <c r="D89" s="10" t="n"/>
      <c r="E89" s="10" t="n"/>
      <c r="F89" s="9">
        <f>IF(B89="","",D89*E89)</f>
        <v/>
      </c>
      <c r="G89" s="10" t="n"/>
      <c r="H89" s="10" t="n"/>
    </row>
    <row r="90">
      <c r="A90" s="10" t="n"/>
      <c r="B90" s="10" t="n"/>
      <c r="C90" s="9">
        <f>IF(B90="","",VLOOKUP(B90,'Danh muc'!A:B,2,FALSE))</f>
        <v/>
      </c>
      <c r="D90" s="10" t="n"/>
      <c r="E90" s="10" t="n"/>
      <c r="F90" s="9">
        <f>IF(B90="","",D90*E90)</f>
        <v/>
      </c>
      <c r="G90" s="10" t="n"/>
      <c r="H90" s="10" t="n"/>
    </row>
    <row r="91">
      <c r="A91" s="10" t="n"/>
      <c r="B91" s="10" t="n"/>
      <c r="C91" s="9">
        <f>IF(B91="","",VLOOKUP(B91,'Danh muc'!A:B,2,FALSE))</f>
        <v/>
      </c>
      <c r="D91" s="10" t="n"/>
      <c r="E91" s="10" t="n"/>
      <c r="F91" s="9">
        <f>IF(B91="","",D91*E91)</f>
        <v/>
      </c>
      <c r="G91" s="10" t="n"/>
      <c r="H91" s="10" t="n"/>
    </row>
    <row r="92">
      <c r="A92" s="10" t="n"/>
      <c r="B92" s="10" t="n"/>
      <c r="C92" s="9">
        <f>IF(B92="","",VLOOKUP(B92,'Danh muc'!A:B,2,FALSE))</f>
        <v/>
      </c>
      <c r="D92" s="10" t="n"/>
      <c r="E92" s="10" t="n"/>
      <c r="F92" s="9">
        <f>IF(B92="","",D92*E92)</f>
        <v/>
      </c>
      <c r="G92" s="10" t="n"/>
      <c r="H92" s="10" t="n"/>
    </row>
    <row r="93">
      <c r="A93" s="10" t="n"/>
      <c r="B93" s="10" t="n"/>
      <c r="C93" s="9">
        <f>IF(B93="","",VLOOKUP(B93,'Danh muc'!A:B,2,FALSE))</f>
        <v/>
      </c>
      <c r="D93" s="10" t="n"/>
      <c r="E93" s="10" t="n"/>
      <c r="F93" s="9">
        <f>IF(B93="","",D93*E93)</f>
        <v/>
      </c>
      <c r="G93" s="10" t="n"/>
      <c r="H93" s="10" t="n"/>
    </row>
    <row r="94">
      <c r="A94" s="10" t="n"/>
      <c r="B94" s="10" t="n"/>
      <c r="C94" s="9">
        <f>IF(B94="","",VLOOKUP(B94,'Danh muc'!A:B,2,FALSE))</f>
        <v/>
      </c>
      <c r="D94" s="10" t="n"/>
      <c r="E94" s="10" t="n"/>
      <c r="F94" s="9">
        <f>IF(B94="","",D94*E94)</f>
        <v/>
      </c>
      <c r="G94" s="10" t="n"/>
      <c r="H94" s="10" t="n"/>
    </row>
    <row r="95">
      <c r="A95" s="10" t="n"/>
      <c r="B95" s="10" t="n"/>
      <c r="C95" s="9">
        <f>IF(B95="","",VLOOKUP(B95,'Danh muc'!A:B,2,FALSE))</f>
        <v/>
      </c>
      <c r="D95" s="10" t="n"/>
      <c r="E95" s="10" t="n"/>
      <c r="F95" s="9">
        <f>IF(B95="","",D95*E95)</f>
        <v/>
      </c>
      <c r="G95" s="10" t="n"/>
      <c r="H95" s="10" t="n"/>
    </row>
    <row r="96">
      <c r="A96" s="10" t="n"/>
      <c r="B96" s="10" t="n"/>
      <c r="C96" s="9">
        <f>IF(B96="","",VLOOKUP(B96,'Danh muc'!A:B,2,FALSE))</f>
        <v/>
      </c>
      <c r="D96" s="10" t="n"/>
      <c r="E96" s="10" t="n"/>
      <c r="F96" s="9">
        <f>IF(B96="","",D96*E96)</f>
        <v/>
      </c>
      <c r="G96" s="10" t="n"/>
      <c r="H96" s="10" t="n"/>
    </row>
    <row r="97">
      <c r="A97" s="10" t="n"/>
      <c r="B97" s="10" t="n"/>
      <c r="C97" s="9">
        <f>IF(B97="","",VLOOKUP(B97,'Danh muc'!A:B,2,FALSE))</f>
        <v/>
      </c>
      <c r="D97" s="10" t="n"/>
      <c r="E97" s="10" t="n"/>
      <c r="F97" s="9">
        <f>IF(B97="","",D97*E97)</f>
        <v/>
      </c>
      <c r="G97" s="10" t="n"/>
      <c r="H97" s="10" t="n"/>
    </row>
    <row r="98">
      <c r="A98" s="10" t="n"/>
      <c r="B98" s="10" t="n"/>
      <c r="C98" s="9">
        <f>IF(B98="","",VLOOKUP(B98,'Danh muc'!A:B,2,FALSE))</f>
        <v/>
      </c>
      <c r="D98" s="10" t="n"/>
      <c r="E98" s="10" t="n"/>
      <c r="F98" s="9">
        <f>IF(B98="","",D98*E98)</f>
        <v/>
      </c>
      <c r="G98" s="10" t="n"/>
      <c r="H98" s="10" t="n"/>
    </row>
    <row r="99">
      <c r="A99" s="10" t="n"/>
      <c r="B99" s="10" t="n"/>
      <c r="C99" s="9">
        <f>IF(B99="","",VLOOKUP(B99,'Danh muc'!A:B,2,FALSE))</f>
        <v/>
      </c>
      <c r="D99" s="10" t="n"/>
      <c r="E99" s="10" t="n"/>
      <c r="F99" s="9">
        <f>IF(B99="","",D99*E99)</f>
        <v/>
      </c>
      <c r="G99" s="10" t="n"/>
      <c r="H99" s="10" t="n"/>
    </row>
    <row r="100">
      <c r="A100" s="10" t="n"/>
      <c r="B100" s="10" t="n"/>
      <c r="C100" s="9">
        <f>IF(B100="","",VLOOKUP(B100,'Danh muc'!A:B,2,FALSE))</f>
        <v/>
      </c>
      <c r="D100" s="10" t="n"/>
      <c r="E100" s="10" t="n"/>
      <c r="F100" s="9">
        <f>IF(B100="","",D100*E100)</f>
        <v/>
      </c>
      <c r="G100" s="10" t="n"/>
      <c r="H100" s="10" t="n"/>
    </row>
    <row r="101">
      <c r="A101" s="10" t="n"/>
      <c r="B101" s="10" t="n"/>
      <c r="C101" s="9">
        <f>IF(B101="","",VLOOKUP(B101,'Danh muc'!A:B,2,FALSE))</f>
        <v/>
      </c>
      <c r="D101" s="10" t="n"/>
      <c r="E101" s="10" t="n"/>
      <c r="F101" s="9">
        <f>IF(B101="","",D101*E101)</f>
        <v/>
      </c>
      <c r="G101" s="10" t="n"/>
      <c r="H101" s="10" t="n"/>
    </row>
    <row r="102">
      <c r="A102" s="10" t="n"/>
      <c r="B102" s="10" t="n"/>
      <c r="C102" s="9">
        <f>IF(B102="","",VLOOKUP(B102,'Danh muc'!A:B,2,FALSE))</f>
        <v/>
      </c>
      <c r="D102" s="10" t="n"/>
      <c r="E102" s="10" t="n"/>
      <c r="F102" s="9">
        <f>IF(B102="","",D102*E102)</f>
        <v/>
      </c>
      <c r="G102" s="10" t="n"/>
      <c r="H102" s="10" t="n"/>
    </row>
    <row r="103">
      <c r="A103" s="10" t="n"/>
      <c r="B103" s="10" t="n"/>
      <c r="C103" s="9">
        <f>IF(B103="","",VLOOKUP(B103,'Danh muc'!A:B,2,FALSE))</f>
        <v/>
      </c>
      <c r="D103" s="10" t="n"/>
      <c r="E103" s="10" t="n"/>
      <c r="F103" s="9">
        <f>IF(B103="","",D103*E103)</f>
        <v/>
      </c>
      <c r="G103" s="10" t="n"/>
      <c r="H103" s="10" t="n"/>
    </row>
    <row r="104">
      <c r="A104" s="10" t="n"/>
      <c r="B104" s="10" t="n"/>
      <c r="C104" s="9">
        <f>IF(B104="","",VLOOKUP(B104,'Danh muc'!A:B,2,FALSE))</f>
        <v/>
      </c>
      <c r="D104" s="10" t="n"/>
      <c r="E104" s="10" t="n"/>
      <c r="F104" s="9">
        <f>IF(B104="","",D104*E104)</f>
        <v/>
      </c>
      <c r="G104" s="10" t="n"/>
      <c r="H104" s="10" t="n"/>
    </row>
    <row r="105">
      <c r="A105" s="10" t="n"/>
      <c r="B105" s="10" t="n"/>
      <c r="C105" s="9">
        <f>IF(B105="","",VLOOKUP(B105,'Danh muc'!A:B,2,FALSE))</f>
        <v/>
      </c>
      <c r="D105" s="10" t="n"/>
      <c r="E105" s="10" t="n"/>
      <c r="F105" s="9">
        <f>IF(B105="","",D105*E105)</f>
        <v/>
      </c>
      <c r="G105" s="10" t="n"/>
      <c r="H105" s="10" t="n"/>
    </row>
    <row r="106">
      <c r="A106" s="10" t="n"/>
      <c r="B106" s="10" t="n"/>
      <c r="C106" s="9">
        <f>IF(B106="","",VLOOKUP(B106,'Danh muc'!A:B,2,FALSE))</f>
        <v/>
      </c>
      <c r="D106" s="10" t="n"/>
      <c r="E106" s="10" t="n"/>
      <c r="F106" s="9">
        <f>IF(B106="","",D106*E106)</f>
        <v/>
      </c>
      <c r="G106" s="10" t="n"/>
      <c r="H106" s="10" t="n"/>
    </row>
    <row r="107">
      <c r="A107" s="10" t="n"/>
      <c r="B107" s="10" t="n"/>
      <c r="C107" s="9">
        <f>IF(B107="","",VLOOKUP(B107,'Danh muc'!A:B,2,FALSE))</f>
        <v/>
      </c>
      <c r="D107" s="10" t="n"/>
      <c r="E107" s="10" t="n"/>
      <c r="F107" s="9">
        <f>IF(B107="","",D107*E107)</f>
        <v/>
      </c>
      <c r="G107" s="10" t="n"/>
      <c r="H107" s="10" t="n"/>
    </row>
    <row r="108">
      <c r="A108" s="10" t="n"/>
      <c r="B108" s="10" t="n"/>
      <c r="C108" s="9">
        <f>IF(B108="","",VLOOKUP(B108,'Danh muc'!A:B,2,FALSE))</f>
        <v/>
      </c>
      <c r="D108" s="10" t="n"/>
      <c r="E108" s="10" t="n"/>
      <c r="F108" s="9">
        <f>IF(B108="","",D108*E108)</f>
        <v/>
      </c>
      <c r="G108" s="10" t="n"/>
      <c r="H108" s="10" t="n"/>
    </row>
    <row r="109">
      <c r="A109" s="10" t="n"/>
      <c r="B109" s="10" t="n"/>
      <c r="C109" s="9">
        <f>IF(B109="","",VLOOKUP(B109,'Danh muc'!A:B,2,FALSE))</f>
        <v/>
      </c>
      <c r="D109" s="10" t="n"/>
      <c r="E109" s="10" t="n"/>
      <c r="F109" s="9">
        <f>IF(B109="","",D109*E109)</f>
        <v/>
      </c>
      <c r="G109" s="10" t="n"/>
      <c r="H109" s="10" t="n"/>
    </row>
    <row r="110">
      <c r="A110" s="10" t="n"/>
      <c r="B110" s="10" t="n"/>
      <c r="C110" s="9">
        <f>IF(B110="","",VLOOKUP(B110,'Danh muc'!A:B,2,FALSE))</f>
        <v/>
      </c>
      <c r="D110" s="10" t="n"/>
      <c r="E110" s="10" t="n"/>
      <c r="F110" s="9">
        <f>IF(B110="","",D110*E110)</f>
        <v/>
      </c>
      <c r="G110" s="10" t="n"/>
      <c r="H110" s="10" t="n"/>
    </row>
    <row r="111">
      <c r="A111" s="10" t="n"/>
      <c r="B111" s="10" t="n"/>
      <c r="C111" s="9">
        <f>IF(B111="","",VLOOKUP(B111,'Danh muc'!A:B,2,FALSE))</f>
        <v/>
      </c>
      <c r="D111" s="10" t="n"/>
      <c r="E111" s="10" t="n"/>
      <c r="F111" s="9">
        <f>IF(B111="","",D111*E111)</f>
        <v/>
      </c>
      <c r="G111" s="10" t="n"/>
      <c r="H111" s="10" t="n"/>
    </row>
    <row r="112">
      <c r="A112" s="10" t="n"/>
      <c r="B112" s="10" t="n"/>
      <c r="C112" s="9">
        <f>IF(B112="","",VLOOKUP(B112,'Danh muc'!A:B,2,FALSE))</f>
        <v/>
      </c>
      <c r="D112" s="10" t="n"/>
      <c r="E112" s="10" t="n"/>
      <c r="F112" s="9">
        <f>IF(B112="","",D112*E112)</f>
        <v/>
      </c>
      <c r="G112" s="10" t="n"/>
      <c r="H112" s="10" t="n"/>
    </row>
    <row r="113">
      <c r="A113" s="10" t="n"/>
      <c r="B113" s="10" t="n"/>
      <c r="C113" s="9">
        <f>IF(B113="","",VLOOKUP(B113,'Danh muc'!A:B,2,FALSE))</f>
        <v/>
      </c>
      <c r="D113" s="10" t="n"/>
      <c r="E113" s="10" t="n"/>
      <c r="F113" s="9">
        <f>IF(B113="","",D113*E113)</f>
        <v/>
      </c>
      <c r="G113" s="10" t="n"/>
      <c r="H113" s="10" t="n"/>
    </row>
    <row r="114">
      <c r="A114" s="10" t="n"/>
      <c r="B114" s="10" t="n"/>
      <c r="C114" s="9">
        <f>IF(B114="","",VLOOKUP(B114,'Danh muc'!A:B,2,FALSE))</f>
        <v/>
      </c>
      <c r="D114" s="10" t="n"/>
      <c r="E114" s="10" t="n"/>
      <c r="F114" s="9">
        <f>IF(B114="","",D114*E114)</f>
        <v/>
      </c>
      <c r="G114" s="10" t="n"/>
      <c r="H114" s="10" t="n"/>
    </row>
    <row r="115">
      <c r="A115" s="10" t="n"/>
      <c r="B115" s="10" t="n"/>
      <c r="C115" s="9">
        <f>IF(B115="","",VLOOKUP(B115,'Danh muc'!A:B,2,FALSE))</f>
        <v/>
      </c>
      <c r="D115" s="10" t="n"/>
      <c r="E115" s="10" t="n"/>
      <c r="F115" s="9">
        <f>IF(B115="","",D115*E115)</f>
        <v/>
      </c>
      <c r="G115" s="10" t="n"/>
      <c r="H115" s="10" t="n"/>
    </row>
    <row r="116">
      <c r="A116" s="10" t="n"/>
      <c r="B116" s="10" t="n"/>
      <c r="C116" s="9">
        <f>IF(B116="","",VLOOKUP(B116,'Danh muc'!A:B,2,FALSE))</f>
        <v/>
      </c>
      <c r="D116" s="10" t="n"/>
      <c r="E116" s="10" t="n"/>
      <c r="F116" s="9">
        <f>IF(B116="","",D116*E116)</f>
        <v/>
      </c>
      <c r="G116" s="10" t="n"/>
      <c r="H116" s="10" t="n"/>
    </row>
    <row r="117">
      <c r="A117" s="10" t="n"/>
      <c r="B117" s="10" t="n"/>
      <c r="C117" s="9">
        <f>IF(B117="","",VLOOKUP(B117,'Danh muc'!A:B,2,FALSE))</f>
        <v/>
      </c>
      <c r="D117" s="10" t="n"/>
      <c r="E117" s="10" t="n"/>
      <c r="F117" s="9">
        <f>IF(B117="","",D117*E117)</f>
        <v/>
      </c>
      <c r="G117" s="10" t="n"/>
      <c r="H117" s="10" t="n"/>
    </row>
    <row r="118">
      <c r="A118" s="10" t="n"/>
      <c r="B118" s="10" t="n"/>
      <c r="C118" s="9">
        <f>IF(B118="","",VLOOKUP(B118,'Danh muc'!A:B,2,FALSE))</f>
        <v/>
      </c>
      <c r="D118" s="10" t="n"/>
      <c r="E118" s="10" t="n"/>
      <c r="F118" s="9">
        <f>IF(B118="","",D118*E118)</f>
        <v/>
      </c>
      <c r="G118" s="10" t="n"/>
      <c r="H118" s="10" t="n"/>
    </row>
    <row r="119">
      <c r="A119" s="10" t="n"/>
      <c r="B119" s="10" t="n"/>
      <c r="C119" s="9">
        <f>IF(B119="","",VLOOKUP(B119,'Danh muc'!A:B,2,FALSE))</f>
        <v/>
      </c>
      <c r="D119" s="10" t="n"/>
      <c r="E119" s="10" t="n"/>
      <c r="F119" s="9">
        <f>IF(B119="","",D119*E119)</f>
        <v/>
      </c>
      <c r="G119" s="10" t="n"/>
      <c r="H119" s="10" t="n"/>
    </row>
    <row r="120">
      <c r="A120" s="10" t="n"/>
      <c r="B120" s="10" t="n"/>
      <c r="C120" s="9">
        <f>IF(B120="","",VLOOKUP(B120,'Danh muc'!A:B,2,FALSE))</f>
        <v/>
      </c>
      <c r="D120" s="10" t="n"/>
      <c r="E120" s="10" t="n"/>
      <c r="F120" s="9">
        <f>IF(B120="","",D120*E120)</f>
        <v/>
      </c>
      <c r="G120" s="10" t="n"/>
      <c r="H120" s="10" t="n"/>
    </row>
    <row r="121">
      <c r="A121" s="10" t="n"/>
      <c r="B121" s="10" t="n"/>
      <c r="C121" s="9">
        <f>IF(B121="","",VLOOKUP(B121,'Danh muc'!A:B,2,FALSE))</f>
        <v/>
      </c>
      <c r="D121" s="10" t="n"/>
      <c r="E121" s="10" t="n"/>
      <c r="F121" s="9">
        <f>IF(B121="","",D121*E121)</f>
        <v/>
      </c>
      <c r="G121" s="10" t="n"/>
      <c r="H121" s="10" t="n"/>
    </row>
    <row r="122">
      <c r="A122" s="10" t="n"/>
      <c r="B122" s="10" t="n"/>
      <c r="C122" s="9">
        <f>IF(B122="","",VLOOKUP(B122,'Danh muc'!A:B,2,FALSE))</f>
        <v/>
      </c>
      <c r="D122" s="10" t="n"/>
      <c r="E122" s="10" t="n"/>
      <c r="F122" s="9">
        <f>IF(B122="","",D122*E122)</f>
        <v/>
      </c>
      <c r="G122" s="10" t="n"/>
      <c r="H122" s="10" t="n"/>
    </row>
    <row r="123">
      <c r="A123" s="10" t="n"/>
      <c r="B123" s="10" t="n"/>
      <c r="C123" s="9">
        <f>IF(B123="","",VLOOKUP(B123,'Danh muc'!A:B,2,FALSE))</f>
        <v/>
      </c>
      <c r="D123" s="10" t="n"/>
      <c r="E123" s="10" t="n"/>
      <c r="F123" s="9">
        <f>IF(B123="","",D123*E123)</f>
        <v/>
      </c>
      <c r="G123" s="10" t="n"/>
      <c r="H123" s="10" t="n"/>
    </row>
    <row r="124">
      <c r="A124" s="10" t="n"/>
      <c r="B124" s="10" t="n"/>
      <c r="C124" s="9">
        <f>IF(B124="","",VLOOKUP(B124,'Danh muc'!A:B,2,FALSE))</f>
        <v/>
      </c>
      <c r="D124" s="10" t="n"/>
      <c r="E124" s="10" t="n"/>
      <c r="F124" s="9">
        <f>IF(B124="","",D124*E124)</f>
        <v/>
      </c>
      <c r="G124" s="10" t="n"/>
      <c r="H124" s="10" t="n"/>
    </row>
    <row r="125">
      <c r="A125" s="10" t="n"/>
      <c r="B125" s="10" t="n"/>
      <c r="C125" s="9">
        <f>IF(B125="","",VLOOKUP(B125,'Danh muc'!A:B,2,FALSE))</f>
        <v/>
      </c>
      <c r="D125" s="10" t="n"/>
      <c r="E125" s="10" t="n"/>
      <c r="F125" s="9">
        <f>IF(B125="","",D125*E125)</f>
        <v/>
      </c>
      <c r="G125" s="10" t="n"/>
      <c r="H125" s="10" t="n"/>
    </row>
    <row r="126">
      <c r="A126" s="10" t="n"/>
      <c r="B126" s="10" t="n"/>
      <c r="C126" s="9">
        <f>IF(B126="","",VLOOKUP(B126,'Danh muc'!A:B,2,FALSE))</f>
        <v/>
      </c>
      <c r="D126" s="10" t="n"/>
      <c r="E126" s="10" t="n"/>
      <c r="F126" s="9">
        <f>IF(B126="","",D126*E126)</f>
        <v/>
      </c>
      <c r="G126" s="10" t="n"/>
      <c r="H126" s="10" t="n"/>
    </row>
    <row r="127">
      <c r="A127" s="10" t="n"/>
      <c r="B127" s="10" t="n"/>
      <c r="C127" s="9">
        <f>IF(B127="","",VLOOKUP(B127,'Danh muc'!A:B,2,FALSE))</f>
        <v/>
      </c>
      <c r="D127" s="10" t="n"/>
      <c r="E127" s="10" t="n"/>
      <c r="F127" s="9">
        <f>IF(B127="","",D127*E127)</f>
        <v/>
      </c>
      <c r="G127" s="10" t="n"/>
      <c r="H127" s="10" t="n"/>
    </row>
    <row r="128">
      <c r="A128" s="10" t="n"/>
      <c r="B128" s="10" t="n"/>
      <c r="C128" s="9">
        <f>IF(B128="","",VLOOKUP(B128,'Danh muc'!A:B,2,FALSE))</f>
        <v/>
      </c>
      <c r="D128" s="10" t="n"/>
      <c r="E128" s="10" t="n"/>
      <c r="F128" s="9">
        <f>IF(B128="","",D128*E128)</f>
        <v/>
      </c>
      <c r="G128" s="10" t="n"/>
      <c r="H128" s="10" t="n"/>
    </row>
    <row r="129">
      <c r="A129" s="10" t="n"/>
      <c r="B129" s="10" t="n"/>
      <c r="C129" s="9">
        <f>IF(B129="","",VLOOKUP(B129,'Danh muc'!A:B,2,FALSE))</f>
        <v/>
      </c>
      <c r="D129" s="10" t="n"/>
      <c r="E129" s="10" t="n"/>
      <c r="F129" s="9">
        <f>IF(B129="","",D129*E129)</f>
        <v/>
      </c>
      <c r="G129" s="10" t="n"/>
      <c r="H129" s="10" t="n"/>
    </row>
    <row r="130">
      <c r="A130" s="10" t="n"/>
      <c r="B130" s="10" t="n"/>
      <c r="C130" s="9">
        <f>IF(B130="","",VLOOKUP(B130,'Danh muc'!A:B,2,FALSE))</f>
        <v/>
      </c>
      <c r="D130" s="10" t="n"/>
      <c r="E130" s="10" t="n"/>
      <c r="F130" s="9">
        <f>IF(B130="","",D130*E130)</f>
        <v/>
      </c>
      <c r="G130" s="10" t="n"/>
      <c r="H130" s="10" t="n"/>
    </row>
    <row r="131">
      <c r="A131" s="10" t="n"/>
      <c r="B131" s="10" t="n"/>
      <c r="C131" s="9">
        <f>IF(B131="","",VLOOKUP(B131,'Danh muc'!A:B,2,FALSE))</f>
        <v/>
      </c>
      <c r="D131" s="10" t="n"/>
      <c r="E131" s="10" t="n"/>
      <c r="F131" s="9">
        <f>IF(B131="","",D131*E131)</f>
        <v/>
      </c>
      <c r="G131" s="10" t="n"/>
      <c r="H131" s="10" t="n"/>
    </row>
    <row r="132">
      <c r="A132" s="10" t="n"/>
      <c r="B132" s="10" t="n"/>
      <c r="C132" s="9">
        <f>IF(B132="","",VLOOKUP(B132,'Danh muc'!A:B,2,FALSE))</f>
        <v/>
      </c>
      <c r="D132" s="10" t="n"/>
      <c r="E132" s="10" t="n"/>
      <c r="F132" s="9">
        <f>IF(B132="","",D132*E132)</f>
        <v/>
      </c>
      <c r="G132" s="10" t="n"/>
      <c r="H132" s="10" t="n"/>
    </row>
    <row r="133">
      <c r="A133" s="10" t="n"/>
      <c r="B133" s="10" t="n"/>
      <c r="C133" s="9">
        <f>IF(B133="","",VLOOKUP(B133,'Danh muc'!A:B,2,FALSE))</f>
        <v/>
      </c>
      <c r="D133" s="10" t="n"/>
      <c r="E133" s="10" t="n"/>
      <c r="F133" s="9">
        <f>IF(B133="","",D133*E133)</f>
        <v/>
      </c>
      <c r="G133" s="10" t="n"/>
      <c r="H133" s="10" t="n"/>
    </row>
    <row r="134">
      <c r="A134" s="10" t="n"/>
      <c r="B134" s="10" t="n"/>
      <c r="C134" s="9">
        <f>IF(B134="","",VLOOKUP(B134,'Danh muc'!A:B,2,FALSE))</f>
        <v/>
      </c>
      <c r="D134" s="10" t="n"/>
      <c r="E134" s="10" t="n"/>
      <c r="F134" s="9">
        <f>IF(B134="","",D134*E134)</f>
        <v/>
      </c>
      <c r="G134" s="10" t="n"/>
      <c r="H134" s="10" t="n"/>
    </row>
    <row r="135">
      <c r="A135" s="10" t="n"/>
      <c r="B135" s="10" t="n"/>
      <c r="C135" s="9">
        <f>IF(B135="","",VLOOKUP(B135,'Danh muc'!A:B,2,FALSE))</f>
        <v/>
      </c>
      <c r="D135" s="10" t="n"/>
      <c r="E135" s="10" t="n"/>
      <c r="F135" s="9">
        <f>IF(B135="","",D135*E135)</f>
        <v/>
      </c>
      <c r="G135" s="10" t="n"/>
      <c r="H135" s="10" t="n"/>
    </row>
    <row r="136">
      <c r="A136" s="10" t="n"/>
      <c r="B136" s="10" t="n"/>
      <c r="C136" s="9">
        <f>IF(B136="","",VLOOKUP(B136,'Danh muc'!A:B,2,FALSE))</f>
        <v/>
      </c>
      <c r="D136" s="10" t="n"/>
      <c r="E136" s="10" t="n"/>
      <c r="F136" s="9">
        <f>IF(B136="","",D136*E136)</f>
        <v/>
      </c>
      <c r="G136" s="10" t="n"/>
      <c r="H136" s="10" t="n"/>
    </row>
    <row r="137">
      <c r="A137" s="10" t="n"/>
      <c r="B137" s="10" t="n"/>
      <c r="C137" s="9">
        <f>IF(B137="","",VLOOKUP(B137,'Danh muc'!A:B,2,FALSE))</f>
        <v/>
      </c>
      <c r="D137" s="10" t="n"/>
      <c r="E137" s="10" t="n"/>
      <c r="F137" s="9">
        <f>IF(B137="","",D137*E137)</f>
        <v/>
      </c>
      <c r="G137" s="10" t="n"/>
      <c r="H137" s="10" t="n"/>
    </row>
    <row r="138">
      <c r="A138" s="10" t="n"/>
      <c r="B138" s="10" t="n"/>
      <c r="C138" s="9">
        <f>IF(B138="","",VLOOKUP(B138,'Danh muc'!A:B,2,FALSE))</f>
        <v/>
      </c>
      <c r="D138" s="10" t="n"/>
      <c r="E138" s="10" t="n"/>
      <c r="F138" s="9">
        <f>IF(B138="","",D138*E138)</f>
        <v/>
      </c>
      <c r="G138" s="10" t="n"/>
      <c r="H138" s="10" t="n"/>
    </row>
    <row r="139">
      <c r="A139" s="10" t="n"/>
      <c r="B139" s="10" t="n"/>
      <c r="C139" s="9">
        <f>IF(B139="","",VLOOKUP(B139,'Danh muc'!A:B,2,FALSE))</f>
        <v/>
      </c>
      <c r="D139" s="10" t="n"/>
      <c r="E139" s="10" t="n"/>
      <c r="F139" s="9">
        <f>IF(B139="","",D139*E139)</f>
        <v/>
      </c>
      <c r="G139" s="10" t="n"/>
      <c r="H139" s="10" t="n"/>
    </row>
    <row r="140">
      <c r="A140" s="10" t="n"/>
      <c r="B140" s="10" t="n"/>
      <c r="C140" s="9">
        <f>IF(B140="","",VLOOKUP(B140,'Danh muc'!A:B,2,FALSE))</f>
        <v/>
      </c>
      <c r="D140" s="10" t="n"/>
      <c r="E140" s="10" t="n"/>
      <c r="F140" s="9">
        <f>IF(B140="","",D140*E140)</f>
        <v/>
      </c>
      <c r="G140" s="10" t="n"/>
      <c r="H140" s="10" t="n"/>
    </row>
    <row r="141">
      <c r="A141" s="10" t="n"/>
      <c r="B141" s="10" t="n"/>
      <c r="C141" s="9">
        <f>IF(B141="","",VLOOKUP(B141,'Danh muc'!A:B,2,FALSE))</f>
        <v/>
      </c>
      <c r="D141" s="10" t="n"/>
      <c r="E141" s="10" t="n"/>
      <c r="F141" s="9">
        <f>IF(B141="","",D141*E141)</f>
        <v/>
      </c>
      <c r="G141" s="10" t="n"/>
      <c r="H141" s="10" t="n"/>
    </row>
    <row r="142">
      <c r="A142" s="10" t="n"/>
      <c r="B142" s="10" t="n"/>
      <c r="C142" s="9">
        <f>IF(B142="","",VLOOKUP(B142,'Danh muc'!A:B,2,FALSE))</f>
        <v/>
      </c>
      <c r="D142" s="10" t="n"/>
      <c r="E142" s="10" t="n"/>
      <c r="F142" s="9">
        <f>IF(B142="","",D142*E142)</f>
        <v/>
      </c>
      <c r="G142" s="10" t="n"/>
      <c r="H142" s="10" t="n"/>
    </row>
    <row r="143">
      <c r="A143" s="10" t="n"/>
      <c r="B143" s="10" t="n"/>
      <c r="C143" s="9">
        <f>IF(B143="","",VLOOKUP(B143,'Danh muc'!A:B,2,FALSE))</f>
        <v/>
      </c>
      <c r="D143" s="10" t="n"/>
      <c r="E143" s="10" t="n"/>
      <c r="F143" s="9">
        <f>IF(B143="","",D143*E143)</f>
        <v/>
      </c>
      <c r="G143" s="10" t="n"/>
      <c r="H143" s="10" t="n"/>
    </row>
    <row r="144">
      <c r="A144" s="10" t="n"/>
      <c r="B144" s="10" t="n"/>
      <c r="C144" s="9">
        <f>IF(B144="","",VLOOKUP(B144,'Danh muc'!A:B,2,FALSE))</f>
        <v/>
      </c>
      <c r="D144" s="10" t="n"/>
      <c r="E144" s="10" t="n"/>
      <c r="F144" s="9">
        <f>IF(B144="","",D144*E144)</f>
        <v/>
      </c>
      <c r="G144" s="10" t="n"/>
      <c r="H144" s="10" t="n"/>
    </row>
    <row r="145">
      <c r="A145" s="10" t="n"/>
      <c r="B145" s="10" t="n"/>
      <c r="C145" s="9">
        <f>IF(B145="","",VLOOKUP(B145,'Danh muc'!A:B,2,FALSE))</f>
        <v/>
      </c>
      <c r="D145" s="10" t="n"/>
      <c r="E145" s="10" t="n"/>
      <c r="F145" s="9">
        <f>IF(B145="","",D145*E145)</f>
        <v/>
      </c>
      <c r="G145" s="10" t="n"/>
      <c r="H145" s="10" t="n"/>
    </row>
    <row r="146">
      <c r="A146" s="10" t="n"/>
      <c r="B146" s="10" t="n"/>
      <c r="C146" s="9">
        <f>IF(B146="","",VLOOKUP(B146,'Danh muc'!A:B,2,FALSE))</f>
        <v/>
      </c>
      <c r="D146" s="10" t="n"/>
      <c r="E146" s="10" t="n"/>
      <c r="F146" s="9">
        <f>IF(B146="","",D146*E146)</f>
        <v/>
      </c>
      <c r="G146" s="10" t="n"/>
      <c r="H146" s="10" t="n"/>
    </row>
    <row r="147">
      <c r="A147" s="10" t="n"/>
      <c r="B147" s="10" t="n"/>
      <c r="C147" s="9">
        <f>IF(B147="","",VLOOKUP(B147,'Danh muc'!A:B,2,FALSE))</f>
        <v/>
      </c>
      <c r="D147" s="10" t="n"/>
      <c r="E147" s="10" t="n"/>
      <c r="F147" s="9">
        <f>IF(B147="","",D147*E147)</f>
        <v/>
      </c>
      <c r="G147" s="10" t="n"/>
      <c r="H147" s="10" t="n"/>
    </row>
    <row r="148">
      <c r="A148" s="10" t="n"/>
      <c r="B148" s="10" t="n"/>
      <c r="C148" s="9">
        <f>IF(B148="","",VLOOKUP(B148,'Danh muc'!A:B,2,FALSE))</f>
        <v/>
      </c>
      <c r="D148" s="10" t="n"/>
      <c r="E148" s="10" t="n"/>
      <c r="F148" s="9">
        <f>IF(B148="","",D148*E148)</f>
        <v/>
      </c>
      <c r="G148" s="10" t="n"/>
      <c r="H148" s="10" t="n"/>
    </row>
    <row r="149">
      <c r="A149" s="10" t="n"/>
      <c r="B149" s="10" t="n"/>
      <c r="C149" s="9">
        <f>IF(B149="","",VLOOKUP(B149,'Danh muc'!A:B,2,FALSE))</f>
        <v/>
      </c>
      <c r="D149" s="10" t="n"/>
      <c r="E149" s="10" t="n"/>
      <c r="F149" s="9">
        <f>IF(B149="","",D149*E149)</f>
        <v/>
      </c>
      <c r="G149" s="10" t="n"/>
      <c r="H149" s="10" t="n"/>
    </row>
    <row r="150">
      <c r="A150" s="10" t="n"/>
      <c r="B150" s="10" t="n"/>
      <c r="C150" s="9">
        <f>IF(B150="","",VLOOKUP(B150,'Danh muc'!A:B,2,FALSE))</f>
        <v/>
      </c>
      <c r="D150" s="10" t="n"/>
      <c r="E150" s="10" t="n"/>
      <c r="F150" s="9">
        <f>IF(B150="","",D150*E150)</f>
        <v/>
      </c>
      <c r="G150" s="10" t="n"/>
      <c r="H150" s="10" t="n"/>
    </row>
    <row r="151">
      <c r="A151" s="10" t="n"/>
      <c r="B151" s="10" t="n"/>
      <c r="C151" s="9">
        <f>IF(B151="","",VLOOKUP(B151,'Danh muc'!A:B,2,FALSE))</f>
        <v/>
      </c>
      <c r="D151" s="10" t="n"/>
      <c r="E151" s="10" t="n"/>
      <c r="F151" s="9">
        <f>IF(B151="","",D151*E151)</f>
        <v/>
      </c>
      <c r="G151" s="10" t="n"/>
      <c r="H151" s="10" t="n"/>
    </row>
    <row r="152">
      <c r="A152" s="10" t="n"/>
      <c r="B152" s="10" t="n"/>
      <c r="C152" s="9">
        <f>IF(B152="","",VLOOKUP(B152,'Danh muc'!A:B,2,FALSE))</f>
        <v/>
      </c>
      <c r="D152" s="10" t="n"/>
      <c r="E152" s="10" t="n"/>
      <c r="F152" s="9">
        <f>IF(B152="","",D152*E152)</f>
        <v/>
      </c>
      <c r="G152" s="10" t="n"/>
      <c r="H152" s="10" t="n"/>
    </row>
    <row r="153">
      <c r="A153" s="10" t="n"/>
      <c r="B153" s="10" t="n"/>
      <c r="C153" s="9">
        <f>IF(B153="","",VLOOKUP(B153,'Danh muc'!A:B,2,FALSE))</f>
        <v/>
      </c>
      <c r="D153" s="10" t="n"/>
      <c r="E153" s="10" t="n"/>
      <c r="F153" s="9">
        <f>IF(B153="","",D153*E153)</f>
        <v/>
      </c>
      <c r="G153" s="10" t="n"/>
      <c r="H153" s="10" t="n"/>
    </row>
    <row r="154">
      <c r="A154" s="10" t="n"/>
      <c r="B154" s="10" t="n"/>
      <c r="C154" s="9">
        <f>IF(B154="","",VLOOKUP(B154,'Danh muc'!A:B,2,FALSE))</f>
        <v/>
      </c>
      <c r="D154" s="10" t="n"/>
      <c r="E154" s="10" t="n"/>
      <c r="F154" s="9">
        <f>IF(B154="","",D154*E154)</f>
        <v/>
      </c>
      <c r="G154" s="10" t="n"/>
      <c r="H154" s="10" t="n"/>
    </row>
    <row r="155">
      <c r="A155" s="10" t="n"/>
      <c r="B155" s="10" t="n"/>
      <c r="C155" s="9">
        <f>IF(B155="","",VLOOKUP(B155,'Danh muc'!A:B,2,FALSE))</f>
        <v/>
      </c>
      <c r="D155" s="10" t="n"/>
      <c r="E155" s="10" t="n"/>
      <c r="F155" s="9">
        <f>IF(B155="","",D155*E155)</f>
        <v/>
      </c>
      <c r="G155" s="10" t="n"/>
      <c r="H155" s="10" t="n"/>
    </row>
    <row r="156">
      <c r="A156" s="10" t="n"/>
      <c r="B156" s="10" t="n"/>
      <c r="C156" s="9">
        <f>IF(B156="","",VLOOKUP(B156,'Danh muc'!A:B,2,FALSE))</f>
        <v/>
      </c>
      <c r="D156" s="10" t="n"/>
      <c r="E156" s="10" t="n"/>
      <c r="F156" s="9">
        <f>IF(B156="","",D156*E156)</f>
        <v/>
      </c>
      <c r="G156" s="10" t="n"/>
      <c r="H156" s="10" t="n"/>
    </row>
    <row r="157">
      <c r="A157" s="10" t="n"/>
      <c r="B157" s="10" t="n"/>
      <c r="C157" s="9">
        <f>IF(B157="","",VLOOKUP(B157,'Danh muc'!A:B,2,FALSE))</f>
        <v/>
      </c>
      <c r="D157" s="10" t="n"/>
      <c r="E157" s="10" t="n"/>
      <c r="F157" s="9">
        <f>IF(B157="","",D157*E157)</f>
        <v/>
      </c>
      <c r="G157" s="10" t="n"/>
      <c r="H157" s="10" t="n"/>
    </row>
    <row r="158">
      <c r="A158" s="10" t="n"/>
      <c r="B158" s="10" t="n"/>
      <c r="C158" s="9">
        <f>IF(B158="","",VLOOKUP(B158,'Danh muc'!A:B,2,FALSE))</f>
        <v/>
      </c>
      <c r="D158" s="10" t="n"/>
      <c r="E158" s="10" t="n"/>
      <c r="F158" s="9">
        <f>IF(B158="","",D158*E158)</f>
        <v/>
      </c>
      <c r="G158" s="10" t="n"/>
      <c r="H158" s="10" t="n"/>
    </row>
    <row r="159">
      <c r="A159" s="10" t="n"/>
      <c r="B159" s="10" t="n"/>
      <c r="C159" s="9">
        <f>IF(B159="","",VLOOKUP(B159,'Danh muc'!A:B,2,FALSE))</f>
        <v/>
      </c>
      <c r="D159" s="10" t="n"/>
      <c r="E159" s="10" t="n"/>
      <c r="F159" s="9">
        <f>IF(B159="","",D159*E159)</f>
        <v/>
      </c>
      <c r="G159" s="10" t="n"/>
      <c r="H159" s="10" t="n"/>
    </row>
    <row r="160">
      <c r="A160" s="10" t="n"/>
      <c r="B160" s="10" t="n"/>
      <c r="C160" s="9">
        <f>IF(B160="","",VLOOKUP(B160,'Danh muc'!A:B,2,FALSE))</f>
        <v/>
      </c>
      <c r="D160" s="10" t="n"/>
      <c r="E160" s="10" t="n"/>
      <c r="F160" s="9">
        <f>IF(B160="","",D160*E160)</f>
        <v/>
      </c>
      <c r="G160" s="10" t="n"/>
      <c r="H160" s="10" t="n"/>
    </row>
    <row r="161">
      <c r="A161" s="10" t="n"/>
      <c r="B161" s="10" t="n"/>
      <c r="C161" s="9">
        <f>IF(B161="","",VLOOKUP(B161,'Danh muc'!A:B,2,FALSE))</f>
        <v/>
      </c>
      <c r="D161" s="10" t="n"/>
      <c r="E161" s="10" t="n"/>
      <c r="F161" s="9">
        <f>IF(B161="","",D161*E161)</f>
        <v/>
      </c>
      <c r="G161" s="10" t="n"/>
      <c r="H161" s="10" t="n"/>
    </row>
    <row r="162">
      <c r="A162" s="10" t="n"/>
      <c r="B162" s="10" t="n"/>
      <c r="C162" s="9">
        <f>IF(B162="","",VLOOKUP(B162,'Danh muc'!A:B,2,FALSE))</f>
        <v/>
      </c>
      <c r="D162" s="10" t="n"/>
      <c r="E162" s="10" t="n"/>
      <c r="F162" s="9">
        <f>IF(B162="","",D162*E162)</f>
        <v/>
      </c>
      <c r="G162" s="10" t="n"/>
      <c r="H162" s="10" t="n"/>
    </row>
    <row r="163">
      <c r="A163" s="10" t="n"/>
      <c r="B163" s="10" t="n"/>
      <c r="C163" s="9">
        <f>IF(B163="","",VLOOKUP(B163,'Danh muc'!A:B,2,FALSE))</f>
        <v/>
      </c>
      <c r="D163" s="10" t="n"/>
      <c r="E163" s="10" t="n"/>
      <c r="F163" s="9">
        <f>IF(B163="","",D163*E163)</f>
        <v/>
      </c>
      <c r="G163" s="10" t="n"/>
      <c r="H163" s="10" t="n"/>
    </row>
    <row r="164">
      <c r="A164" s="10" t="n"/>
      <c r="B164" s="10" t="n"/>
      <c r="C164" s="9">
        <f>IF(B164="","",VLOOKUP(B164,'Danh muc'!A:B,2,FALSE))</f>
        <v/>
      </c>
      <c r="D164" s="10" t="n"/>
      <c r="E164" s="10" t="n"/>
      <c r="F164" s="9">
        <f>IF(B164="","",D164*E164)</f>
        <v/>
      </c>
      <c r="G164" s="10" t="n"/>
      <c r="H164" s="10" t="n"/>
    </row>
    <row r="165">
      <c r="A165" s="10" t="n"/>
      <c r="B165" s="10" t="n"/>
      <c r="C165" s="9">
        <f>IF(B165="","",VLOOKUP(B165,'Danh muc'!A:B,2,FALSE))</f>
        <v/>
      </c>
      <c r="D165" s="10" t="n"/>
      <c r="E165" s="10" t="n"/>
      <c r="F165" s="9">
        <f>IF(B165="","",D165*E165)</f>
        <v/>
      </c>
      <c r="G165" s="10" t="n"/>
      <c r="H165" s="10" t="n"/>
    </row>
    <row r="166">
      <c r="A166" s="10" t="n"/>
      <c r="B166" s="10" t="n"/>
      <c r="C166" s="9">
        <f>IF(B166="","",VLOOKUP(B166,'Danh muc'!A:B,2,FALSE))</f>
        <v/>
      </c>
      <c r="D166" s="10" t="n"/>
      <c r="E166" s="10" t="n"/>
      <c r="F166" s="9">
        <f>IF(B166="","",D166*E166)</f>
        <v/>
      </c>
      <c r="G166" s="10" t="n"/>
      <c r="H166" s="10" t="n"/>
    </row>
    <row r="167">
      <c r="A167" s="10" t="n"/>
      <c r="B167" s="10" t="n"/>
      <c r="C167" s="9">
        <f>IF(B167="","",VLOOKUP(B167,'Danh muc'!A:B,2,FALSE))</f>
        <v/>
      </c>
      <c r="D167" s="10" t="n"/>
      <c r="E167" s="10" t="n"/>
      <c r="F167" s="9">
        <f>IF(B167="","",D167*E167)</f>
        <v/>
      </c>
      <c r="G167" s="10" t="n"/>
      <c r="H167" s="10" t="n"/>
    </row>
    <row r="168">
      <c r="A168" s="10" t="n"/>
      <c r="B168" s="10" t="n"/>
      <c r="C168" s="9">
        <f>IF(B168="","",VLOOKUP(B168,'Danh muc'!A:B,2,FALSE))</f>
        <v/>
      </c>
      <c r="D168" s="10" t="n"/>
      <c r="E168" s="10" t="n"/>
      <c r="F168" s="9">
        <f>IF(B168="","",D168*E168)</f>
        <v/>
      </c>
      <c r="G168" s="10" t="n"/>
      <c r="H168" s="10" t="n"/>
    </row>
    <row r="169">
      <c r="A169" s="10" t="n"/>
      <c r="B169" s="10" t="n"/>
      <c r="C169" s="9">
        <f>IF(B169="","",VLOOKUP(B169,'Danh muc'!A:B,2,FALSE))</f>
        <v/>
      </c>
      <c r="D169" s="10" t="n"/>
      <c r="E169" s="10" t="n"/>
      <c r="F169" s="9">
        <f>IF(B169="","",D169*E169)</f>
        <v/>
      </c>
      <c r="G169" s="10" t="n"/>
      <c r="H169" s="10" t="n"/>
    </row>
    <row r="170">
      <c r="A170" s="10" t="n"/>
      <c r="B170" s="10" t="n"/>
      <c r="C170" s="9">
        <f>IF(B170="","",VLOOKUP(B170,'Danh muc'!A:B,2,FALSE))</f>
        <v/>
      </c>
      <c r="D170" s="10" t="n"/>
      <c r="E170" s="10" t="n"/>
      <c r="F170" s="9">
        <f>IF(B170="","",D170*E170)</f>
        <v/>
      </c>
      <c r="G170" s="10" t="n"/>
      <c r="H170" s="10" t="n"/>
    </row>
    <row r="171">
      <c r="A171" s="10" t="n"/>
      <c r="B171" s="10" t="n"/>
      <c r="C171" s="9">
        <f>IF(B171="","",VLOOKUP(B171,'Danh muc'!A:B,2,FALSE))</f>
        <v/>
      </c>
      <c r="D171" s="10" t="n"/>
      <c r="E171" s="10" t="n"/>
      <c r="F171" s="9">
        <f>IF(B171="","",D171*E171)</f>
        <v/>
      </c>
      <c r="G171" s="10" t="n"/>
      <c r="H171" s="10" t="n"/>
    </row>
    <row r="172">
      <c r="A172" s="10" t="n"/>
      <c r="B172" s="10" t="n"/>
      <c r="C172" s="9">
        <f>IF(B172="","",VLOOKUP(B172,'Danh muc'!A:B,2,FALSE))</f>
        <v/>
      </c>
      <c r="D172" s="10" t="n"/>
      <c r="E172" s="10" t="n"/>
      <c r="F172" s="9">
        <f>IF(B172="","",D172*E172)</f>
        <v/>
      </c>
      <c r="G172" s="10" t="n"/>
      <c r="H172" s="10" t="n"/>
    </row>
    <row r="173">
      <c r="A173" s="10" t="n"/>
      <c r="B173" s="10" t="n"/>
      <c r="C173" s="9">
        <f>IF(B173="","",VLOOKUP(B173,'Danh muc'!A:B,2,FALSE))</f>
        <v/>
      </c>
      <c r="D173" s="10" t="n"/>
      <c r="E173" s="10" t="n"/>
      <c r="F173" s="9">
        <f>IF(B173="","",D173*E173)</f>
        <v/>
      </c>
      <c r="G173" s="10" t="n"/>
      <c r="H173" s="10" t="n"/>
    </row>
    <row r="174">
      <c r="A174" s="10" t="n"/>
      <c r="B174" s="10" t="n"/>
      <c r="C174" s="9">
        <f>IF(B174="","",VLOOKUP(B174,'Danh muc'!A:B,2,FALSE))</f>
        <v/>
      </c>
      <c r="D174" s="10" t="n"/>
      <c r="E174" s="10" t="n"/>
      <c r="F174" s="9">
        <f>IF(B174="","",D174*E174)</f>
        <v/>
      </c>
      <c r="G174" s="10" t="n"/>
      <c r="H174" s="10" t="n"/>
    </row>
    <row r="175">
      <c r="A175" s="10" t="n"/>
      <c r="B175" s="10" t="n"/>
      <c r="C175" s="9">
        <f>IF(B175="","",VLOOKUP(B175,'Danh muc'!A:B,2,FALSE))</f>
        <v/>
      </c>
      <c r="D175" s="10" t="n"/>
      <c r="E175" s="10" t="n"/>
      <c r="F175" s="9">
        <f>IF(B175="","",D175*E175)</f>
        <v/>
      </c>
      <c r="G175" s="10" t="n"/>
      <c r="H175" s="10" t="n"/>
    </row>
    <row r="176">
      <c r="A176" s="10" t="n"/>
      <c r="B176" s="10" t="n"/>
      <c r="C176" s="9">
        <f>IF(B176="","",VLOOKUP(B176,'Danh muc'!A:B,2,FALSE))</f>
        <v/>
      </c>
      <c r="D176" s="10" t="n"/>
      <c r="E176" s="10" t="n"/>
      <c r="F176" s="9">
        <f>IF(B176="","",D176*E176)</f>
        <v/>
      </c>
      <c r="G176" s="10" t="n"/>
      <c r="H176" s="10" t="n"/>
    </row>
    <row r="177">
      <c r="A177" s="10" t="n"/>
      <c r="B177" s="10" t="n"/>
      <c r="C177" s="9">
        <f>IF(B177="","",VLOOKUP(B177,'Danh muc'!A:B,2,FALSE))</f>
        <v/>
      </c>
      <c r="D177" s="10" t="n"/>
      <c r="E177" s="10" t="n"/>
      <c r="F177" s="9">
        <f>IF(B177="","",D177*E177)</f>
        <v/>
      </c>
      <c r="G177" s="10" t="n"/>
      <c r="H177" s="10" t="n"/>
    </row>
    <row r="178">
      <c r="A178" s="10" t="n"/>
      <c r="B178" s="10" t="n"/>
      <c r="C178" s="9">
        <f>IF(B178="","",VLOOKUP(B178,'Danh muc'!A:B,2,FALSE))</f>
        <v/>
      </c>
      <c r="D178" s="10" t="n"/>
      <c r="E178" s="10" t="n"/>
      <c r="F178" s="9">
        <f>IF(B178="","",D178*E178)</f>
        <v/>
      </c>
      <c r="G178" s="10" t="n"/>
      <c r="H178" s="10" t="n"/>
    </row>
    <row r="179">
      <c r="A179" s="10" t="n"/>
      <c r="B179" s="10" t="n"/>
      <c r="C179" s="9">
        <f>IF(B179="","",VLOOKUP(B179,'Danh muc'!A:B,2,FALSE))</f>
        <v/>
      </c>
      <c r="D179" s="10" t="n"/>
      <c r="E179" s="10" t="n"/>
      <c r="F179" s="9">
        <f>IF(B179="","",D179*E179)</f>
        <v/>
      </c>
      <c r="G179" s="10" t="n"/>
      <c r="H179" s="10" t="n"/>
    </row>
    <row r="180">
      <c r="A180" s="10" t="n"/>
      <c r="B180" s="10" t="n"/>
      <c r="C180" s="9">
        <f>IF(B180="","",VLOOKUP(B180,'Danh muc'!A:B,2,FALSE))</f>
        <v/>
      </c>
      <c r="D180" s="10" t="n"/>
      <c r="E180" s="10" t="n"/>
      <c r="F180" s="9">
        <f>IF(B180="","",D180*E180)</f>
        <v/>
      </c>
      <c r="G180" s="10" t="n"/>
      <c r="H180" s="10" t="n"/>
    </row>
    <row r="181">
      <c r="A181" s="10" t="n"/>
      <c r="B181" s="10" t="n"/>
      <c r="C181" s="9">
        <f>IF(B181="","",VLOOKUP(B181,'Danh muc'!A:B,2,FALSE))</f>
        <v/>
      </c>
      <c r="D181" s="10" t="n"/>
      <c r="E181" s="10" t="n"/>
      <c r="F181" s="9">
        <f>IF(B181="","",D181*E181)</f>
        <v/>
      </c>
      <c r="G181" s="10" t="n"/>
      <c r="H181" s="10" t="n"/>
    </row>
    <row r="182">
      <c r="A182" s="10" t="n"/>
      <c r="B182" s="10" t="n"/>
      <c r="C182" s="9">
        <f>IF(B182="","",VLOOKUP(B182,'Danh muc'!A:B,2,FALSE))</f>
        <v/>
      </c>
      <c r="D182" s="10" t="n"/>
      <c r="E182" s="10" t="n"/>
      <c r="F182" s="9">
        <f>IF(B182="","",D182*E182)</f>
        <v/>
      </c>
      <c r="G182" s="10" t="n"/>
      <c r="H182" s="10" t="n"/>
    </row>
    <row r="183">
      <c r="A183" s="10" t="n"/>
      <c r="B183" s="10" t="n"/>
      <c r="C183" s="9">
        <f>IF(B183="","",VLOOKUP(B183,'Danh muc'!A:B,2,FALSE))</f>
        <v/>
      </c>
      <c r="D183" s="10" t="n"/>
      <c r="E183" s="10" t="n"/>
      <c r="F183" s="9">
        <f>IF(B183="","",D183*E183)</f>
        <v/>
      </c>
      <c r="G183" s="10" t="n"/>
      <c r="H183" s="10" t="n"/>
    </row>
    <row r="184">
      <c r="A184" s="10" t="n"/>
      <c r="B184" s="10" t="n"/>
      <c r="C184" s="9">
        <f>IF(B184="","",VLOOKUP(B184,'Danh muc'!A:B,2,FALSE))</f>
        <v/>
      </c>
      <c r="D184" s="10" t="n"/>
      <c r="E184" s="10" t="n"/>
      <c r="F184" s="9">
        <f>IF(B184="","",D184*E184)</f>
        <v/>
      </c>
      <c r="G184" s="10" t="n"/>
      <c r="H184" s="10" t="n"/>
    </row>
    <row r="185">
      <c r="A185" s="10" t="n"/>
      <c r="B185" s="10" t="n"/>
      <c r="C185" s="9">
        <f>IF(B185="","",VLOOKUP(B185,'Danh muc'!A:B,2,FALSE))</f>
        <v/>
      </c>
      <c r="D185" s="10" t="n"/>
      <c r="E185" s="10" t="n"/>
      <c r="F185" s="9">
        <f>IF(B185="","",D185*E185)</f>
        <v/>
      </c>
      <c r="G185" s="10" t="n"/>
      <c r="H185" s="10" t="n"/>
    </row>
    <row r="186">
      <c r="A186" s="10" t="n"/>
      <c r="B186" s="10" t="n"/>
      <c r="C186" s="9">
        <f>IF(B186="","",VLOOKUP(B186,'Danh muc'!A:B,2,FALSE))</f>
        <v/>
      </c>
      <c r="D186" s="10" t="n"/>
      <c r="E186" s="10" t="n"/>
      <c r="F186" s="9">
        <f>IF(B186="","",D186*E186)</f>
        <v/>
      </c>
      <c r="G186" s="10" t="n"/>
      <c r="H186" s="10" t="n"/>
    </row>
    <row r="187">
      <c r="A187" s="10" t="n"/>
      <c r="B187" s="10" t="n"/>
      <c r="C187" s="9">
        <f>IF(B187="","",VLOOKUP(B187,'Danh muc'!A:B,2,FALSE))</f>
        <v/>
      </c>
      <c r="D187" s="10" t="n"/>
      <c r="E187" s="10" t="n"/>
      <c r="F187" s="9">
        <f>IF(B187="","",D187*E187)</f>
        <v/>
      </c>
      <c r="G187" s="10" t="n"/>
      <c r="H187" s="10" t="n"/>
    </row>
    <row r="188">
      <c r="A188" s="10" t="n"/>
      <c r="B188" s="10" t="n"/>
      <c r="C188" s="9">
        <f>IF(B188="","",VLOOKUP(B188,'Danh muc'!A:B,2,FALSE))</f>
        <v/>
      </c>
      <c r="D188" s="10" t="n"/>
      <c r="E188" s="10" t="n"/>
      <c r="F188" s="9">
        <f>IF(B188="","",D188*E188)</f>
        <v/>
      </c>
      <c r="G188" s="10" t="n"/>
      <c r="H188" s="10" t="n"/>
    </row>
    <row r="189">
      <c r="A189" s="10" t="n"/>
      <c r="B189" s="10" t="n"/>
      <c r="C189" s="9">
        <f>IF(B189="","",VLOOKUP(B189,'Danh muc'!A:B,2,FALSE))</f>
        <v/>
      </c>
      <c r="D189" s="10" t="n"/>
      <c r="E189" s="10" t="n"/>
      <c r="F189" s="9">
        <f>IF(B189="","",D189*E189)</f>
        <v/>
      </c>
      <c r="G189" s="10" t="n"/>
      <c r="H189" s="10" t="n"/>
    </row>
    <row r="190">
      <c r="A190" s="10" t="n"/>
      <c r="B190" s="10" t="n"/>
      <c r="C190" s="9">
        <f>IF(B190="","",VLOOKUP(B190,'Danh muc'!A:B,2,FALSE))</f>
        <v/>
      </c>
      <c r="D190" s="10" t="n"/>
      <c r="E190" s="10" t="n"/>
      <c r="F190" s="9">
        <f>IF(B190="","",D190*E190)</f>
        <v/>
      </c>
      <c r="G190" s="10" t="n"/>
      <c r="H190" s="10" t="n"/>
    </row>
    <row r="191">
      <c r="A191" s="10" t="n"/>
      <c r="B191" s="10" t="n"/>
      <c r="C191" s="9">
        <f>IF(B191="","",VLOOKUP(B191,'Danh muc'!A:B,2,FALSE))</f>
        <v/>
      </c>
      <c r="D191" s="10" t="n"/>
      <c r="E191" s="10" t="n"/>
      <c r="F191" s="9">
        <f>IF(B191="","",D191*E191)</f>
        <v/>
      </c>
      <c r="G191" s="10" t="n"/>
      <c r="H191" s="10" t="n"/>
    </row>
    <row r="192">
      <c r="A192" s="10" t="n"/>
      <c r="B192" s="10" t="n"/>
      <c r="C192" s="9">
        <f>IF(B192="","",VLOOKUP(B192,'Danh muc'!A:B,2,FALSE))</f>
        <v/>
      </c>
      <c r="D192" s="10" t="n"/>
      <c r="E192" s="10" t="n"/>
      <c r="F192" s="9">
        <f>IF(B192="","",D192*E192)</f>
        <v/>
      </c>
      <c r="G192" s="10" t="n"/>
      <c r="H192" s="10" t="n"/>
    </row>
    <row r="193">
      <c r="A193" s="10" t="n"/>
      <c r="B193" s="10" t="n"/>
      <c r="C193" s="9">
        <f>IF(B193="","",VLOOKUP(B193,'Danh muc'!A:B,2,FALSE))</f>
        <v/>
      </c>
      <c r="D193" s="10" t="n"/>
      <c r="E193" s="10" t="n"/>
      <c r="F193" s="9">
        <f>IF(B193="","",D193*E193)</f>
        <v/>
      </c>
      <c r="G193" s="10" t="n"/>
      <c r="H193" s="10" t="n"/>
    </row>
    <row r="194">
      <c r="A194" s="10" t="n"/>
      <c r="B194" s="10" t="n"/>
      <c r="C194" s="9">
        <f>IF(B194="","",VLOOKUP(B194,'Danh muc'!A:B,2,FALSE))</f>
        <v/>
      </c>
      <c r="D194" s="10" t="n"/>
      <c r="E194" s="10" t="n"/>
      <c r="F194" s="9">
        <f>IF(B194="","",D194*E194)</f>
        <v/>
      </c>
      <c r="G194" s="10" t="n"/>
      <c r="H194" s="10" t="n"/>
    </row>
    <row r="195">
      <c r="A195" s="10" t="n"/>
      <c r="B195" s="10" t="n"/>
      <c r="C195" s="9">
        <f>IF(B195="","",VLOOKUP(B195,'Danh muc'!A:B,2,FALSE))</f>
        <v/>
      </c>
      <c r="D195" s="10" t="n"/>
      <c r="E195" s="10" t="n"/>
      <c r="F195" s="9">
        <f>IF(B195="","",D195*E195)</f>
        <v/>
      </c>
      <c r="G195" s="10" t="n"/>
      <c r="H195" s="10" t="n"/>
    </row>
    <row r="196">
      <c r="A196" s="10" t="n"/>
      <c r="B196" s="10" t="n"/>
      <c r="C196" s="9">
        <f>IF(B196="","",VLOOKUP(B196,'Danh muc'!A:B,2,FALSE))</f>
        <v/>
      </c>
      <c r="D196" s="10" t="n"/>
      <c r="E196" s="10" t="n"/>
      <c r="F196" s="9">
        <f>IF(B196="","",D196*E196)</f>
        <v/>
      </c>
      <c r="G196" s="10" t="n"/>
      <c r="H196" s="10" t="n"/>
    </row>
    <row r="197">
      <c r="A197" s="10" t="n"/>
      <c r="B197" s="10" t="n"/>
      <c r="C197" s="9">
        <f>IF(B197="","",VLOOKUP(B197,'Danh muc'!A:B,2,FALSE))</f>
        <v/>
      </c>
      <c r="D197" s="10" t="n"/>
      <c r="E197" s="10" t="n"/>
      <c r="F197" s="9">
        <f>IF(B197="","",D197*E197)</f>
        <v/>
      </c>
      <c r="G197" s="10" t="n"/>
      <c r="H197" s="10" t="n"/>
    </row>
    <row r="198">
      <c r="A198" s="10" t="n"/>
      <c r="B198" s="10" t="n"/>
      <c r="C198" s="9">
        <f>IF(B198="","",VLOOKUP(B198,'Danh muc'!A:B,2,FALSE))</f>
        <v/>
      </c>
      <c r="D198" s="10" t="n"/>
      <c r="E198" s="10" t="n"/>
      <c r="F198" s="9">
        <f>IF(B198="","",D198*E198)</f>
        <v/>
      </c>
      <c r="G198" s="10" t="n"/>
      <c r="H198" s="10" t="n"/>
    </row>
    <row r="199">
      <c r="A199" s="10" t="n"/>
      <c r="B199" s="10" t="n"/>
      <c r="C199" s="9">
        <f>IF(B199="","",VLOOKUP(B199,'Danh muc'!A:B,2,FALSE))</f>
        <v/>
      </c>
      <c r="D199" s="10" t="n"/>
      <c r="E199" s="10" t="n"/>
      <c r="F199" s="9">
        <f>IF(B199="","",D199*E199)</f>
        <v/>
      </c>
      <c r="G199" s="10" t="n"/>
      <c r="H199" s="10" t="n"/>
    </row>
    <row r="200">
      <c r="A200" s="10" t="n"/>
      <c r="B200" s="10" t="n"/>
      <c r="C200" s="9">
        <f>IF(B200="","",VLOOKUP(B200,'Danh muc'!A:B,2,FALSE))</f>
        <v/>
      </c>
      <c r="D200" s="10" t="n"/>
      <c r="E200" s="10" t="n"/>
      <c r="F200" s="9">
        <f>IF(B200="","",D200*E200)</f>
        <v/>
      </c>
      <c r="G200" s="10" t="n"/>
      <c r="H200" s="10" t="n"/>
    </row>
    <row r="201">
      <c r="A201" s="10" t="n"/>
      <c r="B201" s="10" t="n"/>
      <c r="C201" s="9">
        <f>IF(B201="","",VLOOKUP(B201,'Danh muc'!A:B,2,FALSE))</f>
        <v/>
      </c>
      <c r="D201" s="10" t="n"/>
      <c r="E201" s="10" t="n"/>
      <c r="F201" s="9">
        <f>IF(B201="","",D201*E201)</f>
        <v/>
      </c>
      <c r="G201" s="10" t="n"/>
      <c r="H201" s="10" t="n"/>
    </row>
    <row r="202">
      <c r="A202" s="10" t="n"/>
      <c r="B202" s="10" t="n"/>
      <c r="C202" s="9">
        <f>IF(B202="","",VLOOKUP(B202,'Danh muc'!A:B,2,FALSE))</f>
        <v/>
      </c>
      <c r="D202" s="10" t="n"/>
      <c r="E202" s="10" t="n"/>
      <c r="F202" s="9">
        <f>IF(B202="","",D202*E202)</f>
        <v/>
      </c>
      <c r="G202" s="10" t="n"/>
      <c r="H202" s="10" t="n"/>
    </row>
    <row r="203">
      <c r="A203" s="10" t="n"/>
      <c r="B203" s="10" t="n"/>
      <c r="C203" s="9">
        <f>IF(B203="","",VLOOKUP(B203,'Danh muc'!A:B,2,FALSE))</f>
        <v/>
      </c>
      <c r="D203" s="10" t="n"/>
      <c r="E203" s="10" t="n"/>
      <c r="F203" s="9">
        <f>IF(B203="","",D203*E203)</f>
        <v/>
      </c>
      <c r="G203" s="10" t="n"/>
      <c r="H203" s="10" t="n"/>
    </row>
    <row r="204">
      <c r="A204" s="10" t="n"/>
      <c r="B204" s="10" t="n"/>
      <c r="C204" s="9">
        <f>IF(B204="","",VLOOKUP(B204,'Danh muc'!A:B,2,FALSE))</f>
        <v/>
      </c>
      <c r="D204" s="10" t="n"/>
      <c r="E204" s="10" t="n"/>
      <c r="F204" s="9">
        <f>IF(B204="","",D204*E204)</f>
        <v/>
      </c>
      <c r="G204" s="10" t="n"/>
      <c r="H204" s="10" t="n"/>
    </row>
    <row r="205">
      <c r="A205" s="10" t="n"/>
      <c r="B205" s="10" t="n"/>
      <c r="C205" s="9">
        <f>IF(B205="","",VLOOKUP(B205,'Danh muc'!A:B,2,FALSE))</f>
        <v/>
      </c>
      <c r="D205" s="10" t="n"/>
      <c r="E205" s="10" t="n"/>
      <c r="F205" s="9">
        <f>IF(B205="","",D205*E205)</f>
        <v/>
      </c>
      <c r="G205" s="10" t="n"/>
      <c r="H205" s="10" t="n"/>
    </row>
    <row r="206">
      <c r="A206" s="10" t="n"/>
      <c r="B206" s="10" t="n"/>
      <c r="C206" s="9">
        <f>IF(B206="","",VLOOKUP(B206,'Danh muc'!A:B,2,FALSE))</f>
        <v/>
      </c>
      <c r="D206" s="10" t="n"/>
      <c r="E206" s="10" t="n"/>
      <c r="F206" s="9">
        <f>IF(B206="","",D206*E206)</f>
        <v/>
      </c>
      <c r="G206" s="10" t="n"/>
      <c r="H206" s="10" t="n"/>
    </row>
    <row r="207">
      <c r="A207" s="10" t="n"/>
      <c r="B207" s="10" t="n"/>
      <c r="C207" s="9">
        <f>IF(B207="","",VLOOKUP(B207,'Danh muc'!A:B,2,FALSE))</f>
        <v/>
      </c>
      <c r="D207" s="10" t="n"/>
      <c r="E207" s="10" t="n"/>
      <c r="F207" s="9">
        <f>IF(B207="","",D207*E207)</f>
        <v/>
      </c>
      <c r="G207" s="10" t="n"/>
      <c r="H207" s="10" t="n"/>
    </row>
    <row r="208">
      <c r="A208" s="10" t="n"/>
      <c r="B208" s="10" t="n"/>
      <c r="C208" s="9">
        <f>IF(B208="","",VLOOKUP(B208,'Danh muc'!A:B,2,FALSE))</f>
        <v/>
      </c>
      <c r="D208" s="10" t="n"/>
      <c r="E208" s="10" t="n"/>
      <c r="F208" s="9">
        <f>IF(B208="","",D208*E208)</f>
        <v/>
      </c>
      <c r="G208" s="10" t="n"/>
      <c r="H208" s="10" t="n"/>
    </row>
    <row r="209">
      <c r="A209" s="10" t="n"/>
      <c r="B209" s="10" t="n"/>
      <c r="C209" s="9">
        <f>IF(B209="","",VLOOKUP(B209,'Danh muc'!A:B,2,FALSE))</f>
        <v/>
      </c>
      <c r="D209" s="10" t="n"/>
      <c r="E209" s="10" t="n"/>
      <c r="F209" s="9">
        <f>IF(B209="","",D209*E209)</f>
        <v/>
      </c>
      <c r="G209" s="10" t="n"/>
      <c r="H209" s="10" t="n"/>
    </row>
    <row r="210">
      <c r="A210" s="10" t="n"/>
      <c r="B210" s="10" t="n"/>
      <c r="C210" s="9">
        <f>IF(B210="","",VLOOKUP(B210,'Danh muc'!A:B,2,FALSE))</f>
        <v/>
      </c>
      <c r="D210" s="10" t="n"/>
      <c r="E210" s="10" t="n"/>
      <c r="F210" s="9">
        <f>IF(B210="","",D210*E210)</f>
        <v/>
      </c>
      <c r="G210" s="10" t="n"/>
      <c r="H210" s="10" t="n"/>
    </row>
    <row r="211">
      <c r="A211" s="10" t="n"/>
      <c r="B211" s="10" t="n"/>
      <c r="C211" s="9">
        <f>IF(B211="","",VLOOKUP(B211,'Danh muc'!A:B,2,FALSE))</f>
        <v/>
      </c>
      <c r="D211" s="10" t="n"/>
      <c r="E211" s="10" t="n"/>
      <c r="F211" s="9">
        <f>IF(B211="","",D211*E211)</f>
        <v/>
      </c>
      <c r="G211" s="10" t="n"/>
      <c r="H211" s="10" t="n"/>
    </row>
    <row r="212">
      <c r="A212" s="10" t="n"/>
      <c r="B212" s="10" t="n"/>
      <c r="C212" s="9">
        <f>IF(B212="","",VLOOKUP(B212,'Danh muc'!A:B,2,FALSE))</f>
        <v/>
      </c>
      <c r="D212" s="10" t="n"/>
      <c r="E212" s="10" t="n"/>
      <c r="F212" s="9">
        <f>IF(B212="","",D212*E212)</f>
        <v/>
      </c>
      <c r="G212" s="10" t="n"/>
      <c r="H212" s="10" t="n"/>
    </row>
    <row r="213">
      <c r="A213" s="10" t="n"/>
      <c r="B213" s="10" t="n"/>
      <c r="C213" s="9">
        <f>IF(B213="","",VLOOKUP(B213,'Danh muc'!A:B,2,FALSE))</f>
        <v/>
      </c>
      <c r="D213" s="10" t="n"/>
      <c r="E213" s="10" t="n"/>
      <c r="F213" s="9">
        <f>IF(B213="","",D213*E213)</f>
        <v/>
      </c>
      <c r="G213" s="10" t="n"/>
      <c r="H213" s="10" t="n"/>
    </row>
    <row r="214">
      <c r="A214" s="10" t="n"/>
      <c r="B214" s="10" t="n"/>
      <c r="C214" s="9">
        <f>IF(B214="","",VLOOKUP(B214,'Danh muc'!A:B,2,FALSE))</f>
        <v/>
      </c>
      <c r="D214" s="10" t="n"/>
      <c r="E214" s="10" t="n"/>
      <c r="F214" s="9">
        <f>IF(B214="","",D214*E214)</f>
        <v/>
      </c>
      <c r="G214" s="10" t="n"/>
      <c r="H214" s="10" t="n"/>
    </row>
    <row r="215">
      <c r="A215" s="10" t="n"/>
      <c r="B215" s="10" t="n"/>
      <c r="C215" s="9">
        <f>IF(B215="","",VLOOKUP(B215,'Danh muc'!A:B,2,FALSE))</f>
        <v/>
      </c>
      <c r="D215" s="10" t="n"/>
      <c r="E215" s="10" t="n"/>
      <c r="F215" s="9">
        <f>IF(B215="","",D215*E215)</f>
        <v/>
      </c>
      <c r="G215" s="10" t="n"/>
      <c r="H215" s="10" t="n"/>
    </row>
    <row r="216">
      <c r="A216" s="10" t="n"/>
      <c r="B216" s="10" t="n"/>
      <c r="C216" s="9">
        <f>IF(B216="","",VLOOKUP(B216,'Danh muc'!A:B,2,FALSE))</f>
        <v/>
      </c>
      <c r="D216" s="10" t="n"/>
      <c r="E216" s="10" t="n"/>
      <c r="F216" s="9">
        <f>IF(B216="","",D216*E216)</f>
        <v/>
      </c>
      <c r="G216" s="10" t="n"/>
      <c r="H216" s="10" t="n"/>
    </row>
    <row r="217">
      <c r="A217" s="10" t="n"/>
      <c r="B217" s="10" t="n"/>
      <c r="C217" s="9">
        <f>IF(B217="","",VLOOKUP(B217,'Danh muc'!A:B,2,FALSE))</f>
        <v/>
      </c>
      <c r="D217" s="10" t="n"/>
      <c r="E217" s="10" t="n"/>
      <c r="F217" s="9">
        <f>IF(B217="","",D217*E217)</f>
        <v/>
      </c>
      <c r="G217" s="10" t="n"/>
      <c r="H217" s="10" t="n"/>
    </row>
    <row r="218">
      <c r="A218" s="10" t="n"/>
      <c r="B218" s="10" t="n"/>
      <c r="C218" s="9">
        <f>IF(B218="","",VLOOKUP(B218,'Danh muc'!A:B,2,FALSE))</f>
        <v/>
      </c>
      <c r="D218" s="10" t="n"/>
      <c r="E218" s="10" t="n"/>
      <c r="F218" s="9">
        <f>IF(B218="","",D218*E218)</f>
        <v/>
      </c>
      <c r="G218" s="10" t="n"/>
      <c r="H218" s="10" t="n"/>
    </row>
    <row r="219">
      <c r="A219" s="10" t="n"/>
      <c r="B219" s="10" t="n"/>
      <c r="C219" s="9">
        <f>IF(B219="","",VLOOKUP(B219,'Danh muc'!A:B,2,FALSE))</f>
        <v/>
      </c>
      <c r="D219" s="10" t="n"/>
      <c r="E219" s="10" t="n"/>
      <c r="F219" s="9">
        <f>IF(B219="","",D219*E219)</f>
        <v/>
      </c>
      <c r="G219" s="10" t="n"/>
      <c r="H219" s="10" t="n"/>
    </row>
    <row r="220">
      <c r="A220" s="10" t="n"/>
      <c r="B220" s="10" t="n"/>
      <c r="C220" s="9">
        <f>IF(B220="","",VLOOKUP(B220,'Danh muc'!A:B,2,FALSE))</f>
        <v/>
      </c>
      <c r="D220" s="10" t="n"/>
      <c r="E220" s="10" t="n"/>
      <c r="F220" s="9">
        <f>IF(B220="","",D220*E220)</f>
        <v/>
      </c>
      <c r="G220" s="10" t="n"/>
      <c r="H220" s="10" t="n"/>
    </row>
    <row r="221">
      <c r="A221" s="10" t="n"/>
      <c r="B221" s="10" t="n"/>
      <c r="C221" s="9">
        <f>IF(B221="","",VLOOKUP(B221,'Danh muc'!A:B,2,FALSE))</f>
        <v/>
      </c>
      <c r="D221" s="10" t="n"/>
      <c r="E221" s="10" t="n"/>
      <c r="F221" s="9">
        <f>IF(B221="","",D221*E221)</f>
        <v/>
      </c>
      <c r="G221" s="10" t="n"/>
      <c r="H221" s="10" t="n"/>
    </row>
    <row r="222">
      <c r="A222" s="10" t="n"/>
      <c r="B222" s="10" t="n"/>
      <c r="C222" s="9">
        <f>IF(B222="","",VLOOKUP(B222,'Danh muc'!A:B,2,FALSE))</f>
        <v/>
      </c>
      <c r="D222" s="10" t="n"/>
      <c r="E222" s="10" t="n"/>
      <c r="F222" s="9">
        <f>IF(B222="","",D222*E222)</f>
        <v/>
      </c>
      <c r="G222" s="10" t="n"/>
      <c r="H222" s="10" t="n"/>
    </row>
    <row r="223">
      <c r="A223" s="10" t="n"/>
      <c r="B223" s="10" t="n"/>
      <c r="C223" s="9">
        <f>IF(B223="","",VLOOKUP(B223,'Danh muc'!A:B,2,FALSE))</f>
        <v/>
      </c>
      <c r="D223" s="10" t="n"/>
      <c r="E223" s="10" t="n"/>
      <c r="F223" s="9">
        <f>IF(B223="","",D223*E223)</f>
        <v/>
      </c>
      <c r="G223" s="10" t="n"/>
      <c r="H223" s="10" t="n"/>
    </row>
    <row r="224">
      <c r="A224" s="10" t="n"/>
      <c r="B224" s="10" t="n"/>
      <c r="C224" s="9">
        <f>IF(B224="","",VLOOKUP(B224,'Danh muc'!A:B,2,FALSE))</f>
        <v/>
      </c>
      <c r="D224" s="10" t="n"/>
      <c r="E224" s="10" t="n"/>
      <c r="F224" s="9">
        <f>IF(B224="","",D224*E224)</f>
        <v/>
      </c>
      <c r="G224" s="10" t="n"/>
      <c r="H224" s="10" t="n"/>
    </row>
    <row r="225">
      <c r="A225" s="10" t="n"/>
      <c r="B225" s="10" t="n"/>
      <c r="C225" s="9">
        <f>IF(B225="","",VLOOKUP(B225,'Danh muc'!A:B,2,FALSE))</f>
        <v/>
      </c>
      <c r="D225" s="10" t="n"/>
      <c r="E225" s="10" t="n"/>
      <c r="F225" s="9">
        <f>IF(B225="","",D225*E225)</f>
        <v/>
      </c>
      <c r="G225" s="10" t="n"/>
      <c r="H225" s="10" t="n"/>
    </row>
    <row r="226">
      <c r="A226" s="10" t="n"/>
      <c r="B226" s="10" t="n"/>
      <c r="C226" s="9">
        <f>IF(B226="","",VLOOKUP(B226,'Danh muc'!A:B,2,FALSE))</f>
        <v/>
      </c>
      <c r="D226" s="10" t="n"/>
      <c r="E226" s="10" t="n"/>
      <c r="F226" s="9">
        <f>IF(B226="","",D226*E226)</f>
        <v/>
      </c>
      <c r="G226" s="10" t="n"/>
      <c r="H226" s="10" t="n"/>
    </row>
    <row r="227">
      <c r="A227" s="10" t="n"/>
      <c r="B227" s="10" t="n"/>
      <c r="C227" s="9">
        <f>IF(B227="","",VLOOKUP(B227,'Danh muc'!A:B,2,FALSE))</f>
        <v/>
      </c>
      <c r="D227" s="10" t="n"/>
      <c r="E227" s="10" t="n"/>
      <c r="F227" s="9">
        <f>IF(B227="","",D227*E227)</f>
        <v/>
      </c>
      <c r="G227" s="10" t="n"/>
      <c r="H227" s="10" t="n"/>
    </row>
    <row r="228">
      <c r="A228" s="10" t="n"/>
      <c r="B228" s="10" t="n"/>
      <c r="C228" s="9">
        <f>IF(B228="","",VLOOKUP(B228,'Danh muc'!A:B,2,FALSE))</f>
        <v/>
      </c>
      <c r="D228" s="10" t="n"/>
      <c r="E228" s="10" t="n"/>
      <c r="F228" s="9">
        <f>IF(B228="","",D228*E228)</f>
        <v/>
      </c>
      <c r="G228" s="10" t="n"/>
      <c r="H228" s="10" t="n"/>
    </row>
    <row r="229">
      <c r="A229" s="10" t="n"/>
      <c r="B229" s="10" t="n"/>
      <c r="C229" s="9">
        <f>IF(B229="","",VLOOKUP(B229,'Danh muc'!A:B,2,FALSE))</f>
        <v/>
      </c>
      <c r="D229" s="10" t="n"/>
      <c r="E229" s="10" t="n"/>
      <c r="F229" s="9">
        <f>IF(B229="","",D229*E229)</f>
        <v/>
      </c>
      <c r="G229" s="10" t="n"/>
      <c r="H229" s="10" t="n"/>
    </row>
    <row r="230">
      <c r="A230" s="10" t="n"/>
      <c r="B230" s="10" t="n"/>
      <c r="C230" s="9">
        <f>IF(B230="","",VLOOKUP(B230,'Danh muc'!A:B,2,FALSE))</f>
        <v/>
      </c>
      <c r="D230" s="10" t="n"/>
      <c r="E230" s="10" t="n"/>
      <c r="F230" s="9">
        <f>IF(B230="","",D230*E230)</f>
        <v/>
      </c>
      <c r="G230" s="10" t="n"/>
      <c r="H230" s="10" t="n"/>
    </row>
    <row r="231">
      <c r="A231" s="10" t="n"/>
      <c r="B231" s="10" t="n"/>
      <c r="C231" s="9">
        <f>IF(B231="","",VLOOKUP(B231,'Danh muc'!A:B,2,FALSE))</f>
        <v/>
      </c>
      <c r="D231" s="10" t="n"/>
      <c r="E231" s="10" t="n"/>
      <c r="F231" s="9">
        <f>IF(B231="","",D231*E231)</f>
        <v/>
      </c>
      <c r="G231" s="10" t="n"/>
      <c r="H231" s="10" t="n"/>
    </row>
    <row r="232">
      <c r="A232" s="10" t="n"/>
      <c r="B232" s="10" t="n"/>
      <c r="C232" s="9">
        <f>IF(B232="","",VLOOKUP(B232,'Danh muc'!A:B,2,FALSE))</f>
        <v/>
      </c>
      <c r="D232" s="10" t="n"/>
      <c r="E232" s="10" t="n"/>
      <c r="F232" s="9">
        <f>IF(B232="","",D232*E232)</f>
        <v/>
      </c>
      <c r="G232" s="10" t="n"/>
      <c r="H232" s="10" t="n"/>
    </row>
    <row r="233">
      <c r="A233" s="10" t="n"/>
      <c r="B233" s="10" t="n"/>
      <c r="C233" s="9">
        <f>IF(B233="","",VLOOKUP(B233,'Danh muc'!A:B,2,FALSE))</f>
        <v/>
      </c>
      <c r="D233" s="10" t="n"/>
      <c r="E233" s="10" t="n"/>
      <c r="F233" s="9">
        <f>IF(B233="","",D233*E233)</f>
        <v/>
      </c>
      <c r="G233" s="10" t="n"/>
      <c r="H233" s="10" t="n"/>
    </row>
    <row r="234">
      <c r="A234" s="10" t="n"/>
      <c r="B234" s="10" t="n"/>
      <c r="C234" s="9">
        <f>IF(B234="","",VLOOKUP(B234,'Danh muc'!A:B,2,FALSE))</f>
        <v/>
      </c>
      <c r="D234" s="10" t="n"/>
      <c r="E234" s="10" t="n"/>
      <c r="F234" s="9">
        <f>IF(B234="","",D234*E234)</f>
        <v/>
      </c>
      <c r="G234" s="10" t="n"/>
      <c r="H234" s="10" t="n"/>
    </row>
    <row r="235">
      <c r="A235" s="10" t="n"/>
      <c r="B235" s="10" t="n"/>
      <c r="C235" s="9">
        <f>IF(B235="","",VLOOKUP(B235,'Danh muc'!A:B,2,FALSE))</f>
        <v/>
      </c>
      <c r="D235" s="10" t="n"/>
      <c r="E235" s="10" t="n"/>
      <c r="F235" s="9">
        <f>IF(B235="","",D235*E235)</f>
        <v/>
      </c>
      <c r="G235" s="10" t="n"/>
      <c r="H235" s="10" t="n"/>
    </row>
    <row r="236">
      <c r="A236" s="10" t="n"/>
      <c r="B236" s="10" t="n"/>
      <c r="C236" s="9">
        <f>IF(B236="","",VLOOKUP(B236,'Danh muc'!A:B,2,FALSE))</f>
        <v/>
      </c>
      <c r="D236" s="10" t="n"/>
      <c r="E236" s="10" t="n"/>
      <c r="F236" s="9">
        <f>IF(B236="","",D236*E236)</f>
        <v/>
      </c>
      <c r="G236" s="10" t="n"/>
      <c r="H236" s="10" t="n"/>
    </row>
    <row r="237">
      <c r="A237" s="10" t="n"/>
      <c r="B237" s="10" t="n"/>
      <c r="C237" s="9">
        <f>IF(B237="","",VLOOKUP(B237,'Danh muc'!A:B,2,FALSE))</f>
        <v/>
      </c>
      <c r="D237" s="10" t="n"/>
      <c r="E237" s="10" t="n"/>
      <c r="F237" s="9">
        <f>IF(B237="","",D237*E237)</f>
        <v/>
      </c>
      <c r="G237" s="10" t="n"/>
      <c r="H237" s="10" t="n"/>
    </row>
    <row r="238">
      <c r="A238" s="10" t="n"/>
      <c r="B238" s="10" t="n"/>
      <c r="C238" s="9">
        <f>IF(B238="","",VLOOKUP(B238,'Danh muc'!A:B,2,FALSE))</f>
        <v/>
      </c>
      <c r="D238" s="10" t="n"/>
      <c r="E238" s="10" t="n"/>
      <c r="F238" s="9">
        <f>IF(B238="","",D238*E238)</f>
        <v/>
      </c>
      <c r="G238" s="10" t="n"/>
      <c r="H238" s="10" t="n"/>
    </row>
    <row r="239">
      <c r="A239" s="10" t="n"/>
      <c r="B239" s="10" t="n"/>
      <c r="C239" s="9">
        <f>IF(B239="","",VLOOKUP(B239,'Danh muc'!A:B,2,FALSE))</f>
        <v/>
      </c>
      <c r="D239" s="10" t="n"/>
      <c r="E239" s="10" t="n"/>
      <c r="F239" s="9">
        <f>IF(B239="","",D239*E239)</f>
        <v/>
      </c>
      <c r="G239" s="10" t="n"/>
      <c r="H239" s="10" t="n"/>
    </row>
    <row r="240">
      <c r="A240" s="10" t="n"/>
      <c r="B240" s="10" t="n"/>
      <c r="C240" s="9">
        <f>IF(B240="","",VLOOKUP(B240,'Danh muc'!A:B,2,FALSE))</f>
        <v/>
      </c>
      <c r="D240" s="10" t="n"/>
      <c r="E240" s="10" t="n"/>
      <c r="F240" s="9">
        <f>IF(B240="","",D240*E240)</f>
        <v/>
      </c>
      <c r="G240" s="10" t="n"/>
      <c r="H240" s="10" t="n"/>
    </row>
    <row r="241">
      <c r="A241" s="10" t="n"/>
      <c r="B241" s="10" t="n"/>
      <c r="C241" s="9">
        <f>IF(B241="","",VLOOKUP(B241,'Danh muc'!A:B,2,FALSE))</f>
        <v/>
      </c>
      <c r="D241" s="10" t="n"/>
      <c r="E241" s="10" t="n"/>
      <c r="F241" s="9">
        <f>IF(B241="","",D241*E241)</f>
        <v/>
      </c>
      <c r="G241" s="10" t="n"/>
      <c r="H241" s="10" t="n"/>
    </row>
    <row r="242">
      <c r="A242" s="10" t="n"/>
      <c r="B242" s="10" t="n"/>
      <c r="C242" s="9">
        <f>IF(B242="","",VLOOKUP(B242,'Danh muc'!A:B,2,FALSE))</f>
        <v/>
      </c>
      <c r="D242" s="10" t="n"/>
      <c r="E242" s="10" t="n"/>
      <c r="F242" s="9">
        <f>IF(B242="","",D242*E242)</f>
        <v/>
      </c>
      <c r="G242" s="10" t="n"/>
      <c r="H242" s="10" t="n"/>
    </row>
    <row r="243">
      <c r="A243" s="10" t="n"/>
      <c r="B243" s="10" t="n"/>
      <c r="C243" s="9">
        <f>IF(B243="","",VLOOKUP(B243,'Danh muc'!A:B,2,FALSE))</f>
        <v/>
      </c>
      <c r="D243" s="10" t="n"/>
      <c r="E243" s="10" t="n"/>
      <c r="F243" s="9">
        <f>IF(B243="","",D243*E243)</f>
        <v/>
      </c>
      <c r="G243" s="10" t="n"/>
      <c r="H243" s="10" t="n"/>
    </row>
    <row r="244">
      <c r="A244" s="10" t="n"/>
      <c r="B244" s="10" t="n"/>
      <c r="C244" s="9">
        <f>IF(B244="","",VLOOKUP(B244,'Danh muc'!A:B,2,FALSE))</f>
        <v/>
      </c>
      <c r="D244" s="10" t="n"/>
      <c r="E244" s="10" t="n"/>
      <c r="F244" s="9">
        <f>IF(B244="","",D244*E244)</f>
        <v/>
      </c>
      <c r="G244" s="10" t="n"/>
      <c r="H244" s="10" t="n"/>
    </row>
    <row r="245">
      <c r="A245" s="10" t="n"/>
      <c r="B245" s="10" t="n"/>
      <c r="C245" s="9">
        <f>IF(B245="","",VLOOKUP(B245,'Danh muc'!A:B,2,FALSE))</f>
        <v/>
      </c>
      <c r="D245" s="10" t="n"/>
      <c r="E245" s="10" t="n"/>
      <c r="F245" s="9">
        <f>IF(B245="","",D245*E245)</f>
        <v/>
      </c>
      <c r="G245" s="10" t="n"/>
      <c r="H245" s="10" t="n"/>
    </row>
    <row r="246">
      <c r="A246" s="10" t="n"/>
      <c r="B246" s="10" t="n"/>
      <c r="C246" s="9">
        <f>IF(B246="","",VLOOKUP(B246,'Danh muc'!A:B,2,FALSE))</f>
        <v/>
      </c>
      <c r="D246" s="10" t="n"/>
      <c r="E246" s="10" t="n"/>
      <c r="F246" s="9">
        <f>IF(B246="","",D246*E246)</f>
        <v/>
      </c>
      <c r="G246" s="10" t="n"/>
      <c r="H246" s="10" t="n"/>
    </row>
    <row r="247">
      <c r="A247" s="10" t="n"/>
      <c r="B247" s="10" t="n"/>
      <c r="C247" s="9">
        <f>IF(B247="","",VLOOKUP(B247,'Danh muc'!A:B,2,FALSE))</f>
        <v/>
      </c>
      <c r="D247" s="10" t="n"/>
      <c r="E247" s="10" t="n"/>
      <c r="F247" s="9">
        <f>IF(B247="","",D247*E247)</f>
        <v/>
      </c>
      <c r="G247" s="10" t="n"/>
      <c r="H247" s="10" t="n"/>
    </row>
    <row r="248">
      <c r="A248" s="10" t="n"/>
      <c r="B248" s="10" t="n"/>
      <c r="C248" s="9">
        <f>IF(B248="","",VLOOKUP(B248,'Danh muc'!A:B,2,FALSE))</f>
        <v/>
      </c>
      <c r="D248" s="10" t="n"/>
      <c r="E248" s="10" t="n"/>
      <c r="F248" s="9">
        <f>IF(B248="","",D248*E248)</f>
        <v/>
      </c>
      <c r="G248" s="10" t="n"/>
      <c r="H248" s="10" t="n"/>
    </row>
    <row r="249">
      <c r="A249" s="10" t="n"/>
      <c r="B249" s="10" t="n"/>
      <c r="C249" s="9">
        <f>IF(B249="","",VLOOKUP(B249,'Danh muc'!A:B,2,FALSE))</f>
        <v/>
      </c>
      <c r="D249" s="10" t="n"/>
      <c r="E249" s="10" t="n"/>
      <c r="F249" s="9">
        <f>IF(B249="","",D249*E249)</f>
        <v/>
      </c>
      <c r="G249" s="10" t="n"/>
      <c r="H249" s="10" t="n"/>
    </row>
    <row r="250">
      <c r="A250" s="10" t="n"/>
      <c r="B250" s="10" t="n"/>
      <c r="C250" s="9">
        <f>IF(B250="","",VLOOKUP(B250,'Danh muc'!A:B,2,FALSE))</f>
        <v/>
      </c>
      <c r="D250" s="10" t="n"/>
      <c r="E250" s="10" t="n"/>
      <c r="F250" s="9">
        <f>IF(B250="","",D250*E250)</f>
        <v/>
      </c>
      <c r="G250" s="10" t="n"/>
      <c r="H250" s="10" t="n"/>
    </row>
    <row r="251">
      <c r="A251" s="10" t="n"/>
      <c r="B251" s="10" t="n"/>
      <c r="C251" s="9">
        <f>IF(B251="","",VLOOKUP(B251,'Danh muc'!A:B,2,FALSE))</f>
        <v/>
      </c>
      <c r="D251" s="10" t="n"/>
      <c r="E251" s="10" t="n"/>
      <c r="F251" s="9">
        <f>IF(B251="","",D251*E251)</f>
        <v/>
      </c>
      <c r="G251" s="10" t="n"/>
      <c r="H251" s="10" t="n"/>
    </row>
    <row r="252">
      <c r="A252" s="10" t="n"/>
      <c r="B252" s="10" t="n"/>
      <c r="C252" s="9">
        <f>IF(B252="","",VLOOKUP(B252,'Danh muc'!A:B,2,FALSE))</f>
        <v/>
      </c>
      <c r="D252" s="10" t="n"/>
      <c r="E252" s="10" t="n"/>
      <c r="F252" s="9">
        <f>IF(B252="","",D252*E252)</f>
        <v/>
      </c>
      <c r="G252" s="10" t="n"/>
      <c r="H252" s="10" t="n"/>
    </row>
    <row r="253">
      <c r="A253" s="10" t="n"/>
      <c r="B253" s="10" t="n"/>
      <c r="C253" s="9">
        <f>IF(B253="","",VLOOKUP(B253,'Danh muc'!A:B,2,FALSE))</f>
        <v/>
      </c>
      <c r="D253" s="10" t="n"/>
      <c r="E253" s="10" t="n"/>
      <c r="F253" s="9">
        <f>IF(B253="","",D253*E253)</f>
        <v/>
      </c>
      <c r="G253" s="10" t="n"/>
      <c r="H253" s="10" t="n"/>
    </row>
    <row r="254">
      <c r="A254" s="10" t="n"/>
      <c r="B254" s="10" t="n"/>
      <c r="C254" s="9">
        <f>IF(B254="","",VLOOKUP(B254,'Danh muc'!A:B,2,FALSE))</f>
        <v/>
      </c>
      <c r="D254" s="10" t="n"/>
      <c r="E254" s="10" t="n"/>
      <c r="F254" s="9">
        <f>IF(B254="","",D254*E254)</f>
        <v/>
      </c>
      <c r="G254" s="10" t="n"/>
      <c r="H254" s="10" t="n"/>
    </row>
    <row r="255">
      <c r="A255" s="10" t="n"/>
      <c r="B255" s="10" t="n"/>
      <c r="C255" s="9">
        <f>IF(B255="","",VLOOKUP(B255,'Danh muc'!A:B,2,FALSE))</f>
        <v/>
      </c>
      <c r="D255" s="10" t="n"/>
      <c r="E255" s="10" t="n"/>
      <c r="F255" s="9">
        <f>IF(B255="","",D255*E255)</f>
        <v/>
      </c>
      <c r="G255" s="10" t="n"/>
      <c r="H255" s="10" t="n"/>
    </row>
    <row r="256">
      <c r="A256" s="10" t="n"/>
      <c r="B256" s="10" t="n"/>
      <c r="C256" s="9">
        <f>IF(B256="","",VLOOKUP(B256,'Danh muc'!A:B,2,FALSE))</f>
        <v/>
      </c>
      <c r="D256" s="10" t="n"/>
      <c r="E256" s="10" t="n"/>
      <c r="F256" s="9">
        <f>IF(B256="","",D256*E256)</f>
        <v/>
      </c>
      <c r="G256" s="10" t="n"/>
      <c r="H256" s="10" t="n"/>
    </row>
    <row r="257">
      <c r="A257" s="10" t="n"/>
      <c r="B257" s="10" t="n"/>
      <c r="C257" s="9">
        <f>IF(B257="","",VLOOKUP(B257,'Danh muc'!A:B,2,FALSE))</f>
        <v/>
      </c>
      <c r="D257" s="10" t="n"/>
      <c r="E257" s="10" t="n"/>
      <c r="F257" s="9">
        <f>IF(B257="","",D257*E257)</f>
        <v/>
      </c>
      <c r="G257" s="10" t="n"/>
      <c r="H257" s="10" t="n"/>
    </row>
    <row r="258">
      <c r="A258" s="10" t="n"/>
      <c r="B258" s="10" t="n"/>
      <c r="C258" s="9">
        <f>IF(B258="","",VLOOKUP(B258,'Danh muc'!A:B,2,FALSE))</f>
        <v/>
      </c>
      <c r="D258" s="10" t="n"/>
      <c r="E258" s="10" t="n"/>
      <c r="F258" s="9">
        <f>IF(B258="","",D258*E258)</f>
        <v/>
      </c>
      <c r="G258" s="10" t="n"/>
      <c r="H258" s="10" t="n"/>
    </row>
    <row r="259">
      <c r="A259" s="10" t="n"/>
      <c r="B259" s="10" t="n"/>
      <c r="C259" s="9">
        <f>IF(B259="","",VLOOKUP(B259,'Danh muc'!A:B,2,FALSE))</f>
        <v/>
      </c>
      <c r="D259" s="10" t="n"/>
      <c r="E259" s="10" t="n"/>
      <c r="F259" s="9">
        <f>IF(B259="","",D259*E259)</f>
        <v/>
      </c>
      <c r="G259" s="10" t="n"/>
      <c r="H259" s="10" t="n"/>
    </row>
    <row r="260">
      <c r="A260" s="10" t="n"/>
      <c r="B260" s="10" t="n"/>
      <c r="C260" s="9">
        <f>IF(B260="","",VLOOKUP(B260,'Danh muc'!A:B,2,FALSE))</f>
        <v/>
      </c>
      <c r="D260" s="10" t="n"/>
      <c r="E260" s="10" t="n"/>
      <c r="F260" s="9">
        <f>IF(B260="","",D260*E260)</f>
        <v/>
      </c>
      <c r="G260" s="10" t="n"/>
      <c r="H260" s="10" t="n"/>
    </row>
    <row r="261">
      <c r="A261" s="10" t="n"/>
      <c r="B261" s="10" t="n"/>
      <c r="C261" s="9">
        <f>IF(B261="","",VLOOKUP(B261,'Danh muc'!A:B,2,FALSE))</f>
        <v/>
      </c>
      <c r="D261" s="10" t="n"/>
      <c r="E261" s="10" t="n"/>
      <c r="F261" s="9">
        <f>IF(B261="","",D261*E261)</f>
        <v/>
      </c>
      <c r="G261" s="10" t="n"/>
      <c r="H261" s="10" t="n"/>
    </row>
    <row r="262">
      <c r="A262" s="10" t="n"/>
      <c r="B262" s="10" t="n"/>
      <c r="C262" s="9">
        <f>IF(B262="","",VLOOKUP(B262,'Danh muc'!A:B,2,FALSE))</f>
        <v/>
      </c>
      <c r="D262" s="10" t="n"/>
      <c r="E262" s="10" t="n"/>
      <c r="F262" s="9">
        <f>IF(B262="","",D262*E262)</f>
        <v/>
      </c>
      <c r="G262" s="10" t="n"/>
      <c r="H262" s="10" t="n"/>
    </row>
    <row r="263">
      <c r="A263" s="10" t="n"/>
      <c r="B263" s="10" t="n"/>
      <c r="C263" s="9">
        <f>IF(B263="","",VLOOKUP(B263,'Danh muc'!A:B,2,FALSE))</f>
        <v/>
      </c>
      <c r="D263" s="10" t="n"/>
      <c r="E263" s="10" t="n"/>
      <c r="F263" s="9">
        <f>IF(B263="","",D263*E263)</f>
        <v/>
      </c>
      <c r="G263" s="10" t="n"/>
      <c r="H263" s="10" t="n"/>
    </row>
    <row r="264">
      <c r="A264" s="10" t="n"/>
      <c r="B264" s="10" t="n"/>
      <c r="C264" s="9">
        <f>IF(B264="","",VLOOKUP(B264,'Danh muc'!A:B,2,FALSE))</f>
        <v/>
      </c>
      <c r="D264" s="10" t="n"/>
      <c r="E264" s="10" t="n"/>
      <c r="F264" s="9">
        <f>IF(B264="","",D264*E264)</f>
        <v/>
      </c>
      <c r="G264" s="10" t="n"/>
      <c r="H264" s="10" t="n"/>
    </row>
    <row r="265">
      <c r="A265" s="10" t="n"/>
      <c r="B265" s="10" t="n"/>
      <c r="C265" s="9">
        <f>IF(B265="","",VLOOKUP(B265,'Danh muc'!A:B,2,FALSE))</f>
        <v/>
      </c>
      <c r="D265" s="10" t="n"/>
      <c r="E265" s="10" t="n"/>
      <c r="F265" s="9">
        <f>IF(B265="","",D265*E265)</f>
        <v/>
      </c>
      <c r="G265" s="10" t="n"/>
      <c r="H265" s="10" t="n"/>
    </row>
    <row r="266">
      <c r="A266" s="10" t="n"/>
      <c r="B266" s="10" t="n"/>
      <c r="C266" s="9">
        <f>IF(B266="","",VLOOKUP(B266,'Danh muc'!A:B,2,FALSE))</f>
        <v/>
      </c>
      <c r="D266" s="10" t="n"/>
      <c r="E266" s="10" t="n"/>
      <c r="F266" s="9">
        <f>IF(B266="","",D266*E266)</f>
        <v/>
      </c>
      <c r="G266" s="10" t="n"/>
      <c r="H266" s="10" t="n"/>
    </row>
    <row r="267">
      <c r="A267" s="10" t="n"/>
      <c r="B267" s="10" t="n"/>
      <c r="C267" s="9">
        <f>IF(B267="","",VLOOKUP(B267,'Danh muc'!A:B,2,FALSE))</f>
        <v/>
      </c>
      <c r="D267" s="10" t="n"/>
      <c r="E267" s="10" t="n"/>
      <c r="F267" s="9">
        <f>IF(B267="","",D267*E267)</f>
        <v/>
      </c>
      <c r="G267" s="10" t="n"/>
      <c r="H267" s="10" t="n"/>
    </row>
    <row r="268">
      <c r="A268" s="10" t="n"/>
      <c r="B268" s="10" t="n"/>
      <c r="C268" s="9">
        <f>IF(B268="","",VLOOKUP(B268,'Danh muc'!A:B,2,FALSE))</f>
        <v/>
      </c>
      <c r="D268" s="10" t="n"/>
      <c r="E268" s="10" t="n"/>
      <c r="F268" s="9">
        <f>IF(B268="","",D268*E268)</f>
        <v/>
      </c>
      <c r="G268" s="10" t="n"/>
      <c r="H268" s="10" t="n"/>
    </row>
    <row r="269">
      <c r="A269" s="10" t="n"/>
      <c r="B269" s="10" t="n"/>
      <c r="C269" s="9">
        <f>IF(B269="","",VLOOKUP(B269,'Danh muc'!A:B,2,FALSE))</f>
        <v/>
      </c>
      <c r="D269" s="10" t="n"/>
      <c r="E269" s="10" t="n"/>
      <c r="F269" s="9">
        <f>IF(B269="","",D269*E269)</f>
        <v/>
      </c>
      <c r="G269" s="10" t="n"/>
      <c r="H269" s="10" t="n"/>
    </row>
    <row r="270">
      <c r="A270" s="10" t="n"/>
      <c r="B270" s="10" t="n"/>
      <c r="C270" s="9">
        <f>IF(B270="","",VLOOKUP(B270,'Danh muc'!A:B,2,FALSE))</f>
        <v/>
      </c>
      <c r="D270" s="10" t="n"/>
      <c r="E270" s="10" t="n"/>
      <c r="F270" s="9">
        <f>IF(B270="","",D270*E270)</f>
        <v/>
      </c>
      <c r="G270" s="10" t="n"/>
      <c r="H270" s="10" t="n"/>
    </row>
    <row r="271">
      <c r="A271" s="10" t="n"/>
      <c r="B271" s="10" t="n"/>
      <c r="C271" s="9">
        <f>IF(B271="","",VLOOKUP(B271,'Danh muc'!A:B,2,FALSE))</f>
        <v/>
      </c>
      <c r="D271" s="10" t="n"/>
      <c r="E271" s="10" t="n"/>
      <c r="F271" s="9">
        <f>IF(B271="","",D271*E271)</f>
        <v/>
      </c>
      <c r="G271" s="10" t="n"/>
      <c r="H271" s="10" t="n"/>
    </row>
    <row r="272">
      <c r="A272" s="10" t="n"/>
      <c r="B272" s="10" t="n"/>
      <c r="C272" s="9">
        <f>IF(B272="","",VLOOKUP(B272,'Danh muc'!A:B,2,FALSE))</f>
        <v/>
      </c>
      <c r="D272" s="10" t="n"/>
      <c r="E272" s="10" t="n"/>
      <c r="F272" s="9">
        <f>IF(B272="","",D272*E272)</f>
        <v/>
      </c>
      <c r="G272" s="10" t="n"/>
      <c r="H272" s="10" t="n"/>
    </row>
    <row r="273">
      <c r="A273" s="10" t="n"/>
      <c r="B273" s="10" t="n"/>
      <c r="C273" s="9">
        <f>IF(B273="","",VLOOKUP(B273,'Danh muc'!A:B,2,FALSE))</f>
        <v/>
      </c>
      <c r="D273" s="10" t="n"/>
      <c r="E273" s="10" t="n"/>
      <c r="F273" s="9">
        <f>IF(B273="","",D273*E273)</f>
        <v/>
      </c>
      <c r="G273" s="10" t="n"/>
      <c r="H273" s="10" t="n"/>
    </row>
    <row r="274">
      <c r="A274" s="10" t="n"/>
      <c r="B274" s="10" t="n"/>
      <c r="C274" s="9">
        <f>IF(B274="","",VLOOKUP(B274,'Danh muc'!A:B,2,FALSE))</f>
        <v/>
      </c>
      <c r="D274" s="10" t="n"/>
      <c r="E274" s="10" t="n"/>
      <c r="F274" s="9">
        <f>IF(B274="","",D274*E274)</f>
        <v/>
      </c>
      <c r="G274" s="10" t="n"/>
      <c r="H274" s="10" t="n"/>
    </row>
    <row r="275">
      <c r="A275" s="10" t="n"/>
      <c r="B275" s="10" t="n"/>
      <c r="C275" s="9">
        <f>IF(B275="","",VLOOKUP(B275,'Danh muc'!A:B,2,FALSE))</f>
        <v/>
      </c>
      <c r="D275" s="10" t="n"/>
      <c r="E275" s="10" t="n"/>
      <c r="F275" s="9">
        <f>IF(B275="","",D275*E275)</f>
        <v/>
      </c>
      <c r="G275" s="10" t="n"/>
      <c r="H275" s="10" t="n"/>
    </row>
    <row r="276">
      <c r="A276" s="10" t="n"/>
      <c r="B276" s="10" t="n"/>
      <c r="C276" s="9">
        <f>IF(B276="","",VLOOKUP(B276,'Danh muc'!A:B,2,FALSE))</f>
        <v/>
      </c>
      <c r="D276" s="10" t="n"/>
      <c r="E276" s="10" t="n"/>
      <c r="F276" s="9">
        <f>IF(B276="","",D276*E276)</f>
        <v/>
      </c>
      <c r="G276" s="10" t="n"/>
      <c r="H276" s="10" t="n"/>
    </row>
    <row r="277">
      <c r="A277" s="10" t="n"/>
      <c r="B277" s="10" t="n"/>
      <c r="C277" s="9">
        <f>IF(B277="","",VLOOKUP(B277,'Danh muc'!A:B,2,FALSE))</f>
        <v/>
      </c>
      <c r="D277" s="10" t="n"/>
      <c r="E277" s="10" t="n"/>
      <c r="F277" s="9">
        <f>IF(B277="","",D277*E277)</f>
        <v/>
      </c>
      <c r="G277" s="10" t="n"/>
      <c r="H277" s="10" t="n"/>
    </row>
    <row r="278">
      <c r="A278" s="10" t="n"/>
      <c r="B278" s="10" t="n"/>
      <c r="C278" s="9">
        <f>IF(B278="","",VLOOKUP(B278,'Danh muc'!A:B,2,FALSE))</f>
        <v/>
      </c>
      <c r="D278" s="10" t="n"/>
      <c r="E278" s="10" t="n"/>
      <c r="F278" s="9">
        <f>IF(B278="","",D278*E278)</f>
        <v/>
      </c>
      <c r="G278" s="10" t="n"/>
      <c r="H278" s="10" t="n"/>
    </row>
    <row r="279">
      <c r="A279" s="10" t="n"/>
      <c r="B279" s="10" t="n"/>
      <c r="C279" s="9">
        <f>IF(B279="","",VLOOKUP(B279,'Danh muc'!A:B,2,FALSE))</f>
        <v/>
      </c>
      <c r="D279" s="10" t="n"/>
      <c r="E279" s="10" t="n"/>
      <c r="F279" s="9">
        <f>IF(B279="","",D279*E279)</f>
        <v/>
      </c>
      <c r="G279" s="10" t="n"/>
      <c r="H279" s="10" t="n"/>
    </row>
    <row r="280">
      <c r="A280" s="10" t="n"/>
      <c r="B280" s="10" t="n"/>
      <c r="C280" s="9">
        <f>IF(B280="","",VLOOKUP(B280,'Danh muc'!A:B,2,FALSE))</f>
        <v/>
      </c>
      <c r="D280" s="10" t="n"/>
      <c r="E280" s="10" t="n"/>
      <c r="F280" s="9">
        <f>IF(B280="","",D280*E280)</f>
        <v/>
      </c>
      <c r="G280" s="10" t="n"/>
      <c r="H280" s="10" t="n"/>
    </row>
    <row r="281">
      <c r="A281" s="10" t="n"/>
      <c r="B281" s="10" t="n"/>
      <c r="C281" s="9">
        <f>IF(B281="","",VLOOKUP(B281,'Danh muc'!A:B,2,FALSE))</f>
        <v/>
      </c>
      <c r="D281" s="10" t="n"/>
      <c r="E281" s="10" t="n"/>
      <c r="F281" s="9">
        <f>IF(B281="","",D281*E281)</f>
        <v/>
      </c>
      <c r="G281" s="10" t="n"/>
      <c r="H281" s="10" t="n"/>
    </row>
    <row r="282">
      <c r="A282" s="10" t="n"/>
      <c r="B282" s="10" t="n"/>
      <c r="C282" s="9">
        <f>IF(B282="","",VLOOKUP(B282,'Danh muc'!A:B,2,FALSE))</f>
        <v/>
      </c>
      <c r="D282" s="10" t="n"/>
      <c r="E282" s="10" t="n"/>
      <c r="F282" s="9">
        <f>IF(B282="","",D282*E282)</f>
        <v/>
      </c>
      <c r="G282" s="10" t="n"/>
      <c r="H282" s="10" t="n"/>
    </row>
    <row r="283">
      <c r="A283" s="10" t="n"/>
      <c r="B283" s="10" t="n"/>
      <c r="C283" s="9">
        <f>IF(B283="","",VLOOKUP(B283,'Danh muc'!A:B,2,FALSE))</f>
        <v/>
      </c>
      <c r="D283" s="10" t="n"/>
      <c r="E283" s="10" t="n"/>
      <c r="F283" s="9">
        <f>IF(B283="","",D283*E283)</f>
        <v/>
      </c>
      <c r="G283" s="10" t="n"/>
      <c r="H283" s="10" t="n"/>
    </row>
    <row r="284">
      <c r="A284" s="10" t="n"/>
      <c r="B284" s="10" t="n"/>
      <c r="C284" s="9">
        <f>IF(B284="","",VLOOKUP(B284,'Danh muc'!A:B,2,FALSE))</f>
        <v/>
      </c>
      <c r="D284" s="10" t="n"/>
      <c r="E284" s="10" t="n"/>
      <c r="F284" s="9">
        <f>IF(B284="","",D284*E284)</f>
        <v/>
      </c>
      <c r="G284" s="10" t="n"/>
      <c r="H284" s="10" t="n"/>
    </row>
    <row r="285">
      <c r="A285" s="10" t="n"/>
      <c r="B285" s="10" t="n"/>
      <c r="C285" s="9">
        <f>IF(B285="","",VLOOKUP(B285,'Danh muc'!A:B,2,FALSE))</f>
        <v/>
      </c>
      <c r="D285" s="10" t="n"/>
      <c r="E285" s="10" t="n"/>
      <c r="F285" s="9">
        <f>IF(B285="","",D285*E285)</f>
        <v/>
      </c>
      <c r="G285" s="10" t="n"/>
      <c r="H285" s="10" t="n"/>
    </row>
    <row r="286">
      <c r="A286" s="10" t="n"/>
      <c r="B286" s="10" t="n"/>
      <c r="C286" s="9">
        <f>IF(B286="","",VLOOKUP(B286,'Danh muc'!A:B,2,FALSE))</f>
        <v/>
      </c>
      <c r="D286" s="10" t="n"/>
      <c r="E286" s="10" t="n"/>
      <c r="F286" s="9">
        <f>IF(B286="","",D286*E286)</f>
        <v/>
      </c>
      <c r="G286" s="10" t="n"/>
      <c r="H286" s="10" t="n"/>
    </row>
    <row r="287">
      <c r="A287" s="10" t="n"/>
      <c r="B287" s="10" t="n"/>
      <c r="C287" s="9">
        <f>IF(B287="","",VLOOKUP(B287,'Danh muc'!A:B,2,FALSE))</f>
        <v/>
      </c>
      <c r="D287" s="10" t="n"/>
      <c r="E287" s="10" t="n"/>
      <c r="F287" s="9">
        <f>IF(B287="","",D287*E287)</f>
        <v/>
      </c>
      <c r="G287" s="10" t="n"/>
      <c r="H287" s="10" t="n"/>
    </row>
    <row r="288">
      <c r="A288" s="10" t="n"/>
      <c r="B288" s="10" t="n"/>
      <c r="C288" s="9">
        <f>IF(B288="","",VLOOKUP(B288,'Danh muc'!A:B,2,FALSE))</f>
        <v/>
      </c>
      <c r="D288" s="10" t="n"/>
      <c r="E288" s="10" t="n"/>
      <c r="F288" s="9">
        <f>IF(B288="","",D288*E288)</f>
        <v/>
      </c>
      <c r="G288" s="10" t="n"/>
      <c r="H288" s="10" t="n"/>
    </row>
    <row r="289">
      <c r="A289" s="10" t="n"/>
      <c r="B289" s="10" t="n"/>
      <c r="C289" s="9">
        <f>IF(B289="","",VLOOKUP(B289,'Danh muc'!A:B,2,FALSE))</f>
        <v/>
      </c>
      <c r="D289" s="10" t="n"/>
      <c r="E289" s="10" t="n"/>
      <c r="F289" s="9">
        <f>IF(B289="","",D289*E289)</f>
        <v/>
      </c>
      <c r="G289" s="10" t="n"/>
      <c r="H289" s="10" t="n"/>
    </row>
    <row r="290">
      <c r="A290" s="10" t="n"/>
      <c r="B290" s="10" t="n"/>
      <c r="C290" s="9">
        <f>IF(B290="","",VLOOKUP(B290,'Danh muc'!A:B,2,FALSE))</f>
        <v/>
      </c>
      <c r="D290" s="10" t="n"/>
      <c r="E290" s="10" t="n"/>
      <c r="F290" s="9">
        <f>IF(B290="","",D290*E290)</f>
        <v/>
      </c>
      <c r="G290" s="10" t="n"/>
      <c r="H290" s="10" t="n"/>
    </row>
    <row r="291">
      <c r="A291" s="10" t="n"/>
      <c r="B291" s="10" t="n"/>
      <c r="C291" s="9">
        <f>IF(B291="","",VLOOKUP(B291,'Danh muc'!A:B,2,FALSE))</f>
        <v/>
      </c>
      <c r="D291" s="10" t="n"/>
      <c r="E291" s="10" t="n"/>
      <c r="F291" s="9">
        <f>IF(B291="","",D291*E291)</f>
        <v/>
      </c>
      <c r="G291" s="10" t="n"/>
      <c r="H291" s="10" t="n"/>
    </row>
    <row r="292">
      <c r="A292" s="10" t="n"/>
      <c r="B292" s="10" t="n"/>
      <c r="C292" s="9">
        <f>IF(B292="","",VLOOKUP(B292,'Danh muc'!A:B,2,FALSE))</f>
        <v/>
      </c>
      <c r="D292" s="10" t="n"/>
      <c r="E292" s="10" t="n"/>
      <c r="F292" s="9">
        <f>IF(B292="","",D292*E292)</f>
        <v/>
      </c>
      <c r="G292" s="10" t="n"/>
      <c r="H292" s="10" t="n"/>
    </row>
    <row r="293">
      <c r="A293" s="10" t="n"/>
      <c r="B293" s="10" t="n"/>
      <c r="C293" s="9">
        <f>IF(B293="","",VLOOKUP(B293,'Danh muc'!A:B,2,FALSE))</f>
        <v/>
      </c>
      <c r="D293" s="10" t="n"/>
      <c r="E293" s="10" t="n"/>
      <c r="F293" s="9">
        <f>IF(B293="","",D293*E293)</f>
        <v/>
      </c>
      <c r="G293" s="10" t="n"/>
      <c r="H293" s="10" t="n"/>
    </row>
    <row r="294">
      <c r="A294" s="10" t="n"/>
      <c r="B294" s="10" t="n"/>
      <c r="C294" s="9">
        <f>IF(B294="","",VLOOKUP(B294,'Danh muc'!A:B,2,FALSE))</f>
        <v/>
      </c>
      <c r="D294" s="10" t="n"/>
      <c r="E294" s="10" t="n"/>
      <c r="F294" s="9">
        <f>IF(B294="","",D294*E294)</f>
        <v/>
      </c>
      <c r="G294" s="10" t="n"/>
      <c r="H294" s="10" t="n"/>
    </row>
    <row r="295">
      <c r="A295" s="10" t="n"/>
      <c r="B295" s="10" t="n"/>
      <c r="C295" s="9">
        <f>IF(B295="","",VLOOKUP(B295,'Danh muc'!A:B,2,FALSE))</f>
        <v/>
      </c>
      <c r="D295" s="10" t="n"/>
      <c r="E295" s="10" t="n"/>
      <c r="F295" s="9">
        <f>IF(B295="","",D295*E295)</f>
        <v/>
      </c>
      <c r="G295" s="10" t="n"/>
      <c r="H295" s="10" t="n"/>
    </row>
    <row r="296">
      <c r="A296" s="10" t="n"/>
      <c r="B296" s="10" t="n"/>
      <c r="C296" s="9">
        <f>IF(B296="","",VLOOKUP(B296,'Danh muc'!A:B,2,FALSE))</f>
        <v/>
      </c>
      <c r="D296" s="10" t="n"/>
      <c r="E296" s="10" t="n"/>
      <c r="F296" s="9">
        <f>IF(B296="","",D296*E296)</f>
        <v/>
      </c>
      <c r="G296" s="10" t="n"/>
      <c r="H296" s="10" t="n"/>
    </row>
    <row r="297">
      <c r="A297" s="10" t="n"/>
      <c r="B297" s="10" t="n"/>
      <c r="C297" s="9">
        <f>IF(B297="","",VLOOKUP(B297,'Danh muc'!A:B,2,FALSE))</f>
        <v/>
      </c>
      <c r="D297" s="10" t="n"/>
      <c r="E297" s="10" t="n"/>
      <c r="F297" s="9">
        <f>IF(B297="","",D297*E297)</f>
        <v/>
      </c>
      <c r="G297" s="10" t="n"/>
      <c r="H297" s="10" t="n"/>
    </row>
    <row r="298">
      <c r="A298" s="10" t="n"/>
      <c r="B298" s="10" t="n"/>
      <c r="C298" s="9">
        <f>IF(B298="","",VLOOKUP(B298,'Danh muc'!A:B,2,FALSE))</f>
        <v/>
      </c>
      <c r="D298" s="10" t="n"/>
      <c r="E298" s="10" t="n"/>
      <c r="F298" s="9">
        <f>IF(B298="","",D298*E298)</f>
        <v/>
      </c>
      <c r="G298" s="10" t="n"/>
      <c r="H298" s="10" t="n"/>
    </row>
    <row r="299">
      <c r="A299" s="10" t="n"/>
      <c r="B299" s="10" t="n"/>
      <c r="C299" s="9">
        <f>IF(B299="","",VLOOKUP(B299,'Danh muc'!A:B,2,FALSE))</f>
        <v/>
      </c>
      <c r="D299" s="10" t="n"/>
      <c r="E299" s="10" t="n"/>
      <c r="F299" s="9">
        <f>IF(B299="","",D299*E299)</f>
        <v/>
      </c>
      <c r="G299" s="10" t="n"/>
      <c r="H299" s="10" t="n"/>
    </row>
    <row r="300">
      <c r="A300" s="10" t="n"/>
      <c r="B300" s="10" t="n"/>
      <c r="C300" s="9">
        <f>IF(B300="","",VLOOKUP(B300,'Danh muc'!A:B,2,FALSE))</f>
        <v/>
      </c>
      <c r="D300" s="10" t="n"/>
      <c r="E300" s="10" t="n"/>
      <c r="F300" s="9">
        <f>IF(B300="","",D300*E300)</f>
        <v/>
      </c>
      <c r="G300" s="10" t="n"/>
      <c r="H300" s="10" t="n"/>
    </row>
    <row r="301">
      <c r="A301" s="10" t="n"/>
      <c r="B301" s="10" t="n"/>
      <c r="C301" s="9">
        <f>IF(B301="","",VLOOKUP(B301,'Danh muc'!A:B,2,FALSE))</f>
        <v/>
      </c>
      <c r="D301" s="10" t="n"/>
      <c r="E301" s="10" t="n"/>
      <c r="F301" s="9">
        <f>IF(B301="","",D301*E301)</f>
        <v/>
      </c>
      <c r="G301" s="10" t="n"/>
      <c r="H301" s="10" t="n"/>
    </row>
    <row r="302">
      <c r="A302" s="10" t="n"/>
      <c r="B302" s="10" t="n"/>
      <c r="C302" s="9">
        <f>IF(B302="","",VLOOKUP(B302,'Danh muc'!A:B,2,FALSE))</f>
        <v/>
      </c>
      <c r="D302" s="10" t="n"/>
      <c r="E302" s="10" t="n"/>
      <c r="F302" s="9">
        <f>IF(B302="","",D302*E302)</f>
        <v/>
      </c>
      <c r="G302" s="10" t="n"/>
      <c r="H302" s="10" t="n"/>
    </row>
    <row r="303">
      <c r="A303" s="10" t="n"/>
      <c r="B303" s="10" t="n"/>
      <c r="C303" s="9">
        <f>IF(B303="","",VLOOKUP(B303,'Danh muc'!A:B,2,FALSE))</f>
        <v/>
      </c>
      <c r="D303" s="10" t="n"/>
      <c r="E303" s="10" t="n"/>
      <c r="F303" s="9">
        <f>IF(B303="","",D303*E303)</f>
        <v/>
      </c>
      <c r="G303" s="10" t="n"/>
      <c r="H303" s="10" t="n"/>
    </row>
    <row r="304">
      <c r="A304" s="10" t="n"/>
      <c r="B304" s="10" t="n"/>
      <c r="C304" s="9">
        <f>IF(B304="","",VLOOKUP(B304,'Danh muc'!A:B,2,FALSE))</f>
        <v/>
      </c>
      <c r="D304" s="10" t="n"/>
      <c r="E304" s="10" t="n"/>
      <c r="F304" s="9">
        <f>IF(B304="","",D304*E304)</f>
        <v/>
      </c>
      <c r="G304" s="10" t="n"/>
      <c r="H304" s="10" t="n"/>
    </row>
    <row r="305">
      <c r="A305" s="10" t="n"/>
      <c r="B305" s="10" t="n"/>
      <c r="C305" s="9">
        <f>IF(B305="","",VLOOKUP(B305,'Danh muc'!A:B,2,FALSE))</f>
        <v/>
      </c>
      <c r="D305" s="10" t="n"/>
      <c r="E305" s="10" t="n"/>
      <c r="F305" s="9">
        <f>IF(B305="","",D305*E305)</f>
        <v/>
      </c>
      <c r="G305" s="10" t="n"/>
      <c r="H305" s="10" t="n"/>
    </row>
    <row r="306">
      <c r="A306" s="10" t="n"/>
      <c r="B306" s="10" t="n"/>
      <c r="C306" s="9">
        <f>IF(B306="","",VLOOKUP(B306,'Danh muc'!A:B,2,FALSE))</f>
        <v/>
      </c>
      <c r="D306" s="10" t="n"/>
      <c r="E306" s="10" t="n"/>
      <c r="F306" s="9">
        <f>IF(B306="","",D306*E306)</f>
        <v/>
      </c>
      <c r="G306" s="10" t="n"/>
      <c r="H306" s="10" t="n"/>
    </row>
    <row r="307">
      <c r="A307" s="10" t="n"/>
      <c r="B307" s="10" t="n"/>
      <c r="C307" s="9">
        <f>IF(B307="","",VLOOKUP(B307,'Danh muc'!A:B,2,FALSE))</f>
        <v/>
      </c>
      <c r="D307" s="10" t="n"/>
      <c r="E307" s="10" t="n"/>
      <c r="F307" s="9">
        <f>IF(B307="","",D307*E307)</f>
        <v/>
      </c>
      <c r="G307" s="10" t="n"/>
      <c r="H307" s="10" t="n"/>
    </row>
    <row r="308">
      <c r="A308" s="10" t="n"/>
      <c r="B308" s="10" t="n"/>
      <c r="C308" s="9">
        <f>IF(B308="","",VLOOKUP(B308,'Danh muc'!A:B,2,FALSE))</f>
        <v/>
      </c>
      <c r="D308" s="10" t="n"/>
      <c r="E308" s="10" t="n"/>
      <c r="F308" s="9">
        <f>IF(B308="","",D308*E308)</f>
        <v/>
      </c>
      <c r="G308" s="10" t="n"/>
      <c r="H308" s="10" t="n"/>
    </row>
    <row r="309">
      <c r="A309" s="10" t="n"/>
      <c r="B309" s="10" t="n"/>
      <c r="C309" s="9">
        <f>IF(B309="","",VLOOKUP(B309,'Danh muc'!A:B,2,FALSE))</f>
        <v/>
      </c>
      <c r="D309" s="10" t="n"/>
      <c r="E309" s="10" t="n"/>
      <c r="F309" s="9">
        <f>IF(B309="","",D309*E309)</f>
        <v/>
      </c>
      <c r="G309" s="10" t="n"/>
      <c r="H309" s="10" t="n"/>
    </row>
    <row r="310">
      <c r="A310" s="10" t="n"/>
      <c r="B310" s="10" t="n"/>
      <c r="C310" s="9">
        <f>IF(B310="","",VLOOKUP(B310,'Danh muc'!A:B,2,FALSE))</f>
        <v/>
      </c>
      <c r="D310" s="10" t="n"/>
      <c r="E310" s="10" t="n"/>
      <c r="F310" s="9">
        <f>IF(B310="","",D310*E310)</f>
        <v/>
      </c>
      <c r="G310" s="10" t="n"/>
      <c r="H310" s="10" t="n"/>
    </row>
    <row r="311">
      <c r="A311" s="10" t="n"/>
      <c r="B311" s="10" t="n"/>
      <c r="C311" s="9">
        <f>IF(B311="","",VLOOKUP(B311,'Danh muc'!A:B,2,FALSE))</f>
        <v/>
      </c>
      <c r="D311" s="10" t="n"/>
      <c r="E311" s="10" t="n"/>
      <c r="F311" s="9">
        <f>IF(B311="","",D311*E311)</f>
        <v/>
      </c>
      <c r="G311" s="10" t="n"/>
      <c r="H311" s="10" t="n"/>
    </row>
    <row r="312">
      <c r="A312" s="10" t="n"/>
      <c r="B312" s="10" t="n"/>
      <c r="C312" s="9">
        <f>IF(B312="","",VLOOKUP(B312,'Danh muc'!A:B,2,FALSE))</f>
        <v/>
      </c>
      <c r="D312" s="10" t="n"/>
      <c r="E312" s="10" t="n"/>
      <c r="F312" s="9">
        <f>IF(B312="","",D312*E312)</f>
        <v/>
      </c>
      <c r="G312" s="10" t="n"/>
      <c r="H312" s="10" t="n"/>
    </row>
    <row r="313">
      <c r="A313" s="10" t="n"/>
      <c r="B313" s="10" t="n"/>
      <c r="C313" s="9">
        <f>IF(B313="","",VLOOKUP(B313,'Danh muc'!A:B,2,FALSE))</f>
        <v/>
      </c>
      <c r="D313" s="10" t="n"/>
      <c r="E313" s="10" t="n"/>
      <c r="F313" s="9">
        <f>IF(B313="","",D313*E313)</f>
        <v/>
      </c>
      <c r="G313" s="10" t="n"/>
      <c r="H313" s="10" t="n"/>
    </row>
    <row r="314">
      <c r="A314" s="10" t="n"/>
      <c r="B314" s="10" t="n"/>
      <c r="C314" s="9">
        <f>IF(B314="","",VLOOKUP(B314,'Danh muc'!A:B,2,FALSE))</f>
        <v/>
      </c>
      <c r="D314" s="10" t="n"/>
      <c r="E314" s="10" t="n"/>
      <c r="F314" s="9">
        <f>IF(B314="","",D314*E314)</f>
        <v/>
      </c>
      <c r="G314" s="10" t="n"/>
      <c r="H314" s="10" t="n"/>
    </row>
    <row r="315">
      <c r="A315" s="10" t="n"/>
      <c r="B315" s="10" t="n"/>
      <c r="C315" s="9">
        <f>IF(B315="","",VLOOKUP(B315,'Danh muc'!A:B,2,FALSE))</f>
        <v/>
      </c>
      <c r="D315" s="10" t="n"/>
      <c r="E315" s="10" t="n"/>
      <c r="F315" s="9">
        <f>IF(B315="","",D315*E315)</f>
        <v/>
      </c>
      <c r="G315" s="10" t="n"/>
      <c r="H315" s="10" t="n"/>
    </row>
    <row r="316">
      <c r="A316" s="10" t="n"/>
      <c r="B316" s="10" t="n"/>
      <c r="C316" s="9">
        <f>IF(B316="","",VLOOKUP(B316,'Danh muc'!A:B,2,FALSE))</f>
        <v/>
      </c>
      <c r="D316" s="10" t="n"/>
      <c r="E316" s="10" t="n"/>
      <c r="F316" s="9">
        <f>IF(B316="","",D316*E316)</f>
        <v/>
      </c>
      <c r="G316" s="10" t="n"/>
      <c r="H316" s="10" t="n"/>
    </row>
    <row r="317">
      <c r="A317" s="10" t="n"/>
      <c r="B317" s="10" t="n"/>
      <c r="C317" s="9">
        <f>IF(B317="","",VLOOKUP(B317,'Danh muc'!A:B,2,FALSE))</f>
        <v/>
      </c>
      <c r="D317" s="10" t="n"/>
      <c r="E317" s="10" t="n"/>
      <c r="F317" s="9">
        <f>IF(B317="","",D317*E317)</f>
        <v/>
      </c>
      <c r="G317" s="10" t="n"/>
      <c r="H317" s="10" t="n"/>
    </row>
    <row r="318">
      <c r="A318" s="10" t="n"/>
      <c r="B318" s="10" t="n"/>
      <c r="C318" s="9">
        <f>IF(B318="","",VLOOKUP(B318,'Danh muc'!A:B,2,FALSE))</f>
        <v/>
      </c>
      <c r="D318" s="10" t="n"/>
      <c r="E318" s="10" t="n"/>
      <c r="F318" s="9">
        <f>IF(B318="","",D318*E318)</f>
        <v/>
      </c>
      <c r="G318" s="10" t="n"/>
      <c r="H318" s="10" t="n"/>
    </row>
    <row r="319">
      <c r="A319" s="10" t="n"/>
      <c r="B319" s="10" t="n"/>
      <c r="C319" s="9">
        <f>IF(B319="","",VLOOKUP(B319,'Danh muc'!A:B,2,FALSE))</f>
        <v/>
      </c>
      <c r="D319" s="10" t="n"/>
      <c r="E319" s="10" t="n"/>
      <c r="F319" s="9">
        <f>IF(B319="","",D319*E319)</f>
        <v/>
      </c>
      <c r="G319" s="10" t="n"/>
      <c r="H319" s="10" t="n"/>
    </row>
    <row r="320">
      <c r="A320" s="10" t="n"/>
      <c r="B320" s="10" t="n"/>
      <c r="C320" s="9">
        <f>IF(B320="","",VLOOKUP(B320,'Danh muc'!A:B,2,FALSE))</f>
        <v/>
      </c>
      <c r="D320" s="10" t="n"/>
      <c r="E320" s="10" t="n"/>
      <c r="F320" s="9">
        <f>IF(B320="","",D320*E320)</f>
        <v/>
      </c>
      <c r="G320" s="10" t="n"/>
      <c r="H320" s="10" t="n"/>
    </row>
    <row r="321">
      <c r="A321" s="10" t="n"/>
      <c r="B321" s="10" t="n"/>
      <c r="C321" s="9">
        <f>IF(B321="","",VLOOKUP(B321,'Danh muc'!A:B,2,FALSE))</f>
        <v/>
      </c>
      <c r="D321" s="10" t="n"/>
      <c r="E321" s="10" t="n"/>
      <c r="F321" s="9">
        <f>IF(B321="","",D321*E321)</f>
        <v/>
      </c>
      <c r="G321" s="10" t="n"/>
      <c r="H321" s="10" t="n"/>
    </row>
    <row r="322">
      <c r="A322" s="10" t="n"/>
      <c r="B322" s="10" t="n"/>
      <c r="C322" s="9">
        <f>IF(B322="","",VLOOKUP(B322,'Danh muc'!A:B,2,FALSE))</f>
        <v/>
      </c>
      <c r="D322" s="10" t="n"/>
      <c r="E322" s="10" t="n"/>
      <c r="F322" s="9">
        <f>IF(B322="","",D322*E322)</f>
        <v/>
      </c>
      <c r="G322" s="10" t="n"/>
      <c r="H322" s="10" t="n"/>
    </row>
    <row r="323">
      <c r="A323" s="10" t="n"/>
      <c r="B323" s="10" t="n"/>
      <c r="C323" s="9">
        <f>IF(B323="","",VLOOKUP(B323,'Danh muc'!A:B,2,FALSE))</f>
        <v/>
      </c>
      <c r="D323" s="10" t="n"/>
      <c r="E323" s="10" t="n"/>
      <c r="F323" s="9">
        <f>IF(B323="","",D323*E323)</f>
        <v/>
      </c>
      <c r="G323" s="10" t="n"/>
      <c r="H323" s="10" t="n"/>
    </row>
    <row r="324">
      <c r="A324" s="10" t="n"/>
      <c r="B324" s="10" t="n"/>
      <c r="C324" s="9">
        <f>IF(B324="","",VLOOKUP(B324,'Danh muc'!A:B,2,FALSE))</f>
        <v/>
      </c>
      <c r="D324" s="10" t="n"/>
      <c r="E324" s="10" t="n"/>
      <c r="F324" s="9">
        <f>IF(B324="","",D324*E324)</f>
        <v/>
      </c>
      <c r="G324" s="10" t="n"/>
      <c r="H324" s="10" t="n"/>
    </row>
    <row r="325">
      <c r="A325" s="10" t="n"/>
      <c r="B325" s="10" t="n"/>
      <c r="C325" s="9">
        <f>IF(B325="","",VLOOKUP(B325,'Danh muc'!A:B,2,FALSE))</f>
        <v/>
      </c>
      <c r="D325" s="10" t="n"/>
      <c r="E325" s="10" t="n"/>
      <c r="F325" s="9">
        <f>IF(B325="","",D325*E325)</f>
        <v/>
      </c>
      <c r="G325" s="10" t="n"/>
      <c r="H325" s="10" t="n"/>
    </row>
    <row r="326">
      <c r="A326" s="10" t="n"/>
      <c r="B326" s="10" t="n"/>
      <c r="C326" s="9">
        <f>IF(B326="","",VLOOKUP(B326,'Danh muc'!A:B,2,FALSE))</f>
        <v/>
      </c>
      <c r="D326" s="10" t="n"/>
      <c r="E326" s="10" t="n"/>
      <c r="F326" s="9">
        <f>IF(B326="","",D326*E326)</f>
        <v/>
      </c>
      <c r="G326" s="10" t="n"/>
      <c r="H326" s="10" t="n"/>
    </row>
    <row r="327">
      <c r="A327" s="10" t="n"/>
      <c r="B327" s="10" t="n"/>
      <c r="C327" s="9">
        <f>IF(B327="","",VLOOKUP(B327,'Danh muc'!A:B,2,FALSE))</f>
        <v/>
      </c>
      <c r="D327" s="10" t="n"/>
      <c r="E327" s="10" t="n"/>
      <c r="F327" s="9">
        <f>IF(B327="","",D327*E327)</f>
        <v/>
      </c>
      <c r="G327" s="10" t="n"/>
      <c r="H327" s="10" t="n"/>
    </row>
    <row r="328">
      <c r="A328" s="10" t="n"/>
      <c r="B328" s="10" t="n"/>
      <c r="C328" s="9">
        <f>IF(B328="","",VLOOKUP(B328,'Danh muc'!A:B,2,FALSE))</f>
        <v/>
      </c>
      <c r="D328" s="10" t="n"/>
      <c r="E328" s="10" t="n"/>
      <c r="F328" s="9">
        <f>IF(B328="","",D328*E328)</f>
        <v/>
      </c>
      <c r="G328" s="10" t="n"/>
      <c r="H328" s="10" t="n"/>
    </row>
    <row r="329">
      <c r="A329" s="10" t="n"/>
      <c r="B329" s="10" t="n"/>
      <c r="C329" s="9">
        <f>IF(B329="","",VLOOKUP(B329,'Danh muc'!A:B,2,FALSE))</f>
        <v/>
      </c>
      <c r="D329" s="10" t="n"/>
      <c r="E329" s="10" t="n"/>
      <c r="F329" s="9">
        <f>IF(B329="","",D329*E329)</f>
        <v/>
      </c>
      <c r="G329" s="10" t="n"/>
      <c r="H329" s="10" t="n"/>
    </row>
    <row r="330">
      <c r="A330" s="10" t="n"/>
      <c r="B330" s="10" t="n"/>
      <c r="C330" s="9">
        <f>IF(B330="","",VLOOKUP(B330,'Danh muc'!A:B,2,FALSE))</f>
        <v/>
      </c>
      <c r="D330" s="10" t="n"/>
      <c r="E330" s="10" t="n"/>
      <c r="F330" s="9">
        <f>IF(B330="","",D330*E330)</f>
        <v/>
      </c>
      <c r="G330" s="10" t="n"/>
      <c r="H330" s="10" t="n"/>
    </row>
    <row r="331">
      <c r="A331" s="10" t="n"/>
      <c r="B331" s="10" t="n"/>
      <c r="C331" s="9">
        <f>IF(B331="","",VLOOKUP(B331,'Danh muc'!A:B,2,FALSE))</f>
        <v/>
      </c>
      <c r="D331" s="10" t="n"/>
      <c r="E331" s="10" t="n"/>
      <c r="F331" s="9">
        <f>IF(B331="","",D331*E331)</f>
        <v/>
      </c>
      <c r="G331" s="10" t="n"/>
      <c r="H331" s="10" t="n"/>
    </row>
    <row r="332">
      <c r="A332" s="10" t="n"/>
      <c r="B332" s="10" t="n"/>
      <c r="C332" s="9">
        <f>IF(B332="","",VLOOKUP(B332,'Danh muc'!A:B,2,FALSE))</f>
        <v/>
      </c>
      <c r="D332" s="10" t="n"/>
      <c r="E332" s="10" t="n"/>
      <c r="F332" s="9">
        <f>IF(B332="","",D332*E332)</f>
        <v/>
      </c>
      <c r="G332" s="10" t="n"/>
      <c r="H332" s="10" t="n"/>
    </row>
    <row r="333">
      <c r="A333" s="10" t="n"/>
      <c r="B333" s="10" t="n"/>
      <c r="C333" s="9">
        <f>IF(B333="","",VLOOKUP(B333,'Danh muc'!A:B,2,FALSE))</f>
        <v/>
      </c>
      <c r="D333" s="10" t="n"/>
      <c r="E333" s="10" t="n"/>
      <c r="F333" s="9">
        <f>IF(B333="","",D333*E333)</f>
        <v/>
      </c>
      <c r="G333" s="10" t="n"/>
      <c r="H333" s="10" t="n"/>
    </row>
    <row r="334">
      <c r="A334" s="10" t="n"/>
      <c r="B334" s="10" t="n"/>
      <c r="C334" s="9">
        <f>IF(B334="","",VLOOKUP(B334,'Danh muc'!A:B,2,FALSE))</f>
        <v/>
      </c>
      <c r="D334" s="10" t="n"/>
      <c r="E334" s="10" t="n"/>
      <c r="F334" s="9">
        <f>IF(B334="","",D334*E334)</f>
        <v/>
      </c>
      <c r="G334" s="10" t="n"/>
      <c r="H334" s="10" t="n"/>
    </row>
    <row r="335">
      <c r="A335" s="10" t="n"/>
      <c r="B335" s="10" t="n"/>
      <c r="C335" s="9">
        <f>IF(B335="","",VLOOKUP(B335,'Danh muc'!A:B,2,FALSE))</f>
        <v/>
      </c>
      <c r="D335" s="10" t="n"/>
      <c r="E335" s="10" t="n"/>
      <c r="F335" s="9">
        <f>IF(B335="","",D335*E335)</f>
        <v/>
      </c>
      <c r="G335" s="10" t="n"/>
      <c r="H335" s="10" t="n"/>
    </row>
    <row r="336">
      <c r="A336" s="10" t="n"/>
      <c r="B336" s="10" t="n"/>
      <c r="C336" s="9">
        <f>IF(B336="","",VLOOKUP(B336,'Danh muc'!A:B,2,FALSE))</f>
        <v/>
      </c>
      <c r="D336" s="10" t="n"/>
      <c r="E336" s="10" t="n"/>
      <c r="F336" s="9">
        <f>IF(B336="","",D336*E336)</f>
        <v/>
      </c>
      <c r="G336" s="10" t="n"/>
      <c r="H336" s="10" t="n"/>
    </row>
    <row r="337">
      <c r="A337" s="10" t="n"/>
      <c r="B337" s="10" t="n"/>
      <c r="C337" s="9">
        <f>IF(B337="","",VLOOKUP(B337,'Danh muc'!A:B,2,FALSE))</f>
        <v/>
      </c>
      <c r="D337" s="10" t="n"/>
      <c r="E337" s="10" t="n"/>
      <c r="F337" s="9">
        <f>IF(B337="","",D337*E337)</f>
        <v/>
      </c>
      <c r="G337" s="10" t="n"/>
      <c r="H337" s="10" t="n"/>
    </row>
    <row r="338">
      <c r="A338" s="10" t="n"/>
      <c r="B338" s="10" t="n"/>
      <c r="C338" s="9">
        <f>IF(B338="","",VLOOKUP(B338,'Danh muc'!A:B,2,FALSE))</f>
        <v/>
      </c>
      <c r="D338" s="10" t="n"/>
      <c r="E338" s="10" t="n"/>
      <c r="F338" s="9">
        <f>IF(B338="","",D338*E338)</f>
        <v/>
      </c>
      <c r="G338" s="10" t="n"/>
      <c r="H338" s="10" t="n"/>
    </row>
    <row r="339">
      <c r="A339" s="10" t="n"/>
      <c r="B339" s="10" t="n"/>
      <c r="C339" s="9">
        <f>IF(B339="","",VLOOKUP(B339,'Danh muc'!A:B,2,FALSE))</f>
        <v/>
      </c>
      <c r="D339" s="10" t="n"/>
      <c r="E339" s="10" t="n"/>
      <c r="F339" s="9">
        <f>IF(B339="","",D339*E339)</f>
        <v/>
      </c>
      <c r="G339" s="10" t="n"/>
      <c r="H339" s="10" t="n"/>
    </row>
    <row r="340">
      <c r="A340" s="10" t="n"/>
      <c r="B340" s="10" t="n"/>
      <c r="C340" s="9">
        <f>IF(B340="","",VLOOKUP(B340,'Danh muc'!A:B,2,FALSE))</f>
        <v/>
      </c>
      <c r="D340" s="10" t="n"/>
      <c r="E340" s="10" t="n"/>
      <c r="F340" s="9">
        <f>IF(B340="","",D340*E340)</f>
        <v/>
      </c>
      <c r="G340" s="10" t="n"/>
      <c r="H340" s="10" t="n"/>
    </row>
    <row r="341">
      <c r="A341" s="10" t="n"/>
      <c r="B341" s="10" t="n"/>
      <c r="C341" s="9">
        <f>IF(B341="","",VLOOKUP(B341,'Danh muc'!A:B,2,FALSE))</f>
        <v/>
      </c>
      <c r="D341" s="10" t="n"/>
      <c r="E341" s="10" t="n"/>
      <c r="F341" s="9">
        <f>IF(B341="","",D341*E341)</f>
        <v/>
      </c>
      <c r="G341" s="10" t="n"/>
      <c r="H341" s="10" t="n"/>
    </row>
    <row r="342">
      <c r="A342" s="10" t="n"/>
      <c r="B342" s="10" t="n"/>
      <c r="C342" s="9">
        <f>IF(B342="","",VLOOKUP(B342,'Danh muc'!A:B,2,FALSE))</f>
        <v/>
      </c>
      <c r="D342" s="10" t="n"/>
      <c r="E342" s="10" t="n"/>
      <c r="F342" s="9">
        <f>IF(B342="","",D342*E342)</f>
        <v/>
      </c>
      <c r="G342" s="10" t="n"/>
      <c r="H342" s="10" t="n"/>
    </row>
    <row r="343">
      <c r="A343" s="10" t="n"/>
      <c r="B343" s="10" t="n"/>
      <c r="C343" s="9">
        <f>IF(B343="","",VLOOKUP(B343,'Danh muc'!A:B,2,FALSE))</f>
        <v/>
      </c>
      <c r="D343" s="10" t="n"/>
      <c r="E343" s="10" t="n"/>
      <c r="F343" s="9">
        <f>IF(B343="","",D343*E343)</f>
        <v/>
      </c>
      <c r="G343" s="10" t="n"/>
      <c r="H343" s="10" t="n"/>
    </row>
    <row r="344">
      <c r="A344" s="10" t="n"/>
      <c r="B344" s="10" t="n"/>
      <c r="C344" s="9">
        <f>IF(B344="","",VLOOKUP(B344,'Danh muc'!A:B,2,FALSE))</f>
        <v/>
      </c>
      <c r="D344" s="10" t="n"/>
      <c r="E344" s="10" t="n"/>
      <c r="F344" s="9">
        <f>IF(B344="","",D344*E344)</f>
        <v/>
      </c>
      <c r="G344" s="10" t="n"/>
      <c r="H344" s="10" t="n"/>
    </row>
    <row r="345">
      <c r="A345" s="10" t="n"/>
      <c r="B345" s="10" t="n"/>
      <c r="C345" s="9">
        <f>IF(B345="","",VLOOKUP(B345,'Danh muc'!A:B,2,FALSE))</f>
        <v/>
      </c>
      <c r="D345" s="10" t="n"/>
      <c r="E345" s="10" t="n"/>
      <c r="F345" s="9">
        <f>IF(B345="","",D345*E345)</f>
        <v/>
      </c>
      <c r="G345" s="10" t="n"/>
      <c r="H345" s="10" t="n"/>
    </row>
    <row r="346">
      <c r="A346" s="10" t="n"/>
      <c r="B346" s="10" t="n"/>
      <c r="C346" s="9">
        <f>IF(B346="","",VLOOKUP(B346,'Danh muc'!A:B,2,FALSE))</f>
        <v/>
      </c>
      <c r="D346" s="10" t="n"/>
      <c r="E346" s="10" t="n"/>
      <c r="F346" s="9">
        <f>IF(B346="","",D346*E346)</f>
        <v/>
      </c>
      <c r="G346" s="10" t="n"/>
      <c r="H346" s="10" t="n"/>
    </row>
    <row r="347">
      <c r="A347" s="10" t="n"/>
      <c r="B347" s="10" t="n"/>
      <c r="C347" s="9">
        <f>IF(B347="","",VLOOKUP(B347,'Danh muc'!A:B,2,FALSE))</f>
        <v/>
      </c>
      <c r="D347" s="10" t="n"/>
      <c r="E347" s="10" t="n"/>
      <c r="F347" s="9">
        <f>IF(B347="","",D347*E347)</f>
        <v/>
      </c>
      <c r="G347" s="10" t="n"/>
      <c r="H347" s="10" t="n"/>
    </row>
    <row r="348">
      <c r="A348" s="10" t="n"/>
      <c r="B348" s="10" t="n"/>
      <c r="C348" s="9">
        <f>IF(B348="","",VLOOKUP(B348,'Danh muc'!A:B,2,FALSE))</f>
        <v/>
      </c>
      <c r="D348" s="10" t="n"/>
      <c r="E348" s="10" t="n"/>
      <c r="F348" s="9">
        <f>IF(B348="","",D348*E348)</f>
        <v/>
      </c>
      <c r="G348" s="10" t="n"/>
      <c r="H348" s="10" t="n"/>
    </row>
    <row r="349">
      <c r="A349" s="10" t="n"/>
      <c r="B349" s="10" t="n"/>
      <c r="C349" s="9">
        <f>IF(B349="","",VLOOKUP(B349,'Danh muc'!A:B,2,FALSE))</f>
        <v/>
      </c>
      <c r="D349" s="10" t="n"/>
      <c r="E349" s="10" t="n"/>
      <c r="F349" s="9">
        <f>IF(B349="","",D349*E349)</f>
        <v/>
      </c>
      <c r="G349" s="10" t="n"/>
      <c r="H349" s="10" t="n"/>
    </row>
    <row r="350">
      <c r="A350" s="10" t="n"/>
      <c r="B350" s="10" t="n"/>
      <c r="C350" s="9">
        <f>IF(B350="","",VLOOKUP(B350,'Danh muc'!A:B,2,FALSE))</f>
        <v/>
      </c>
      <c r="D350" s="10" t="n"/>
      <c r="E350" s="10" t="n"/>
      <c r="F350" s="9">
        <f>IF(B350="","",D350*E350)</f>
        <v/>
      </c>
      <c r="G350" s="10" t="n"/>
      <c r="H350" s="10" t="n"/>
    </row>
    <row r="351">
      <c r="A351" s="10" t="n"/>
      <c r="B351" s="10" t="n"/>
      <c r="C351" s="9">
        <f>IF(B351="","",VLOOKUP(B351,'Danh muc'!A:B,2,FALSE))</f>
        <v/>
      </c>
      <c r="D351" s="10" t="n"/>
      <c r="E351" s="10" t="n"/>
      <c r="F351" s="9">
        <f>IF(B351="","",D351*E351)</f>
        <v/>
      </c>
      <c r="G351" s="10" t="n"/>
      <c r="H351" s="10" t="n"/>
    </row>
    <row r="352">
      <c r="A352" s="10" t="n"/>
      <c r="B352" s="10" t="n"/>
      <c r="C352" s="9">
        <f>IF(B352="","",VLOOKUP(B352,'Danh muc'!A:B,2,FALSE))</f>
        <v/>
      </c>
      <c r="D352" s="10" t="n"/>
      <c r="E352" s="10" t="n"/>
      <c r="F352" s="9">
        <f>IF(B352="","",D352*E352)</f>
        <v/>
      </c>
      <c r="G352" s="10" t="n"/>
      <c r="H352" s="10" t="n"/>
    </row>
    <row r="353">
      <c r="A353" s="10" t="n"/>
      <c r="B353" s="10" t="n"/>
      <c r="C353" s="9">
        <f>IF(B353="","",VLOOKUP(B353,'Danh muc'!A:B,2,FALSE))</f>
        <v/>
      </c>
      <c r="D353" s="10" t="n"/>
      <c r="E353" s="10" t="n"/>
      <c r="F353" s="9">
        <f>IF(B353="","",D353*E353)</f>
        <v/>
      </c>
      <c r="G353" s="10" t="n"/>
      <c r="H353" s="10" t="n"/>
    </row>
    <row r="354">
      <c r="A354" s="10" t="n"/>
      <c r="B354" s="10" t="n"/>
      <c r="C354" s="9">
        <f>IF(B354="","",VLOOKUP(B354,'Danh muc'!A:B,2,FALSE))</f>
        <v/>
      </c>
      <c r="D354" s="10" t="n"/>
      <c r="E354" s="10" t="n"/>
      <c r="F354" s="9">
        <f>IF(B354="","",D354*E354)</f>
        <v/>
      </c>
      <c r="G354" s="10" t="n"/>
      <c r="H354" s="10" t="n"/>
    </row>
    <row r="355">
      <c r="A355" s="10" t="n"/>
      <c r="B355" s="10" t="n"/>
      <c r="C355" s="9">
        <f>IF(B355="","",VLOOKUP(B355,'Danh muc'!A:B,2,FALSE))</f>
        <v/>
      </c>
      <c r="D355" s="10" t="n"/>
      <c r="E355" s="10" t="n"/>
      <c r="F355" s="9">
        <f>IF(B355="","",D355*E355)</f>
        <v/>
      </c>
      <c r="G355" s="10" t="n"/>
      <c r="H355" s="10" t="n"/>
    </row>
    <row r="356">
      <c r="A356" s="10" t="n"/>
      <c r="B356" s="10" t="n"/>
      <c r="C356" s="9">
        <f>IF(B356="","",VLOOKUP(B356,'Danh muc'!A:B,2,FALSE))</f>
        <v/>
      </c>
      <c r="D356" s="10" t="n"/>
      <c r="E356" s="10" t="n"/>
      <c r="F356" s="9">
        <f>IF(B356="","",D356*E356)</f>
        <v/>
      </c>
      <c r="G356" s="10" t="n"/>
      <c r="H356" s="10" t="n"/>
    </row>
    <row r="357">
      <c r="A357" s="10" t="n"/>
      <c r="B357" s="10" t="n"/>
      <c r="C357" s="9">
        <f>IF(B357="","",VLOOKUP(B357,'Danh muc'!A:B,2,FALSE))</f>
        <v/>
      </c>
      <c r="D357" s="10" t="n"/>
      <c r="E357" s="10" t="n"/>
      <c r="F357" s="9">
        <f>IF(B357="","",D357*E357)</f>
        <v/>
      </c>
      <c r="G357" s="10" t="n"/>
      <c r="H357" s="10" t="n"/>
    </row>
    <row r="358">
      <c r="A358" s="10" t="n"/>
      <c r="B358" s="10" t="n"/>
      <c r="C358" s="9">
        <f>IF(B358="","",VLOOKUP(B358,'Danh muc'!A:B,2,FALSE))</f>
        <v/>
      </c>
      <c r="D358" s="10" t="n"/>
      <c r="E358" s="10" t="n"/>
      <c r="F358" s="9">
        <f>IF(B358="","",D358*E358)</f>
        <v/>
      </c>
      <c r="G358" s="10" t="n"/>
      <c r="H358" s="10" t="n"/>
    </row>
    <row r="359">
      <c r="A359" s="10" t="n"/>
      <c r="B359" s="10" t="n"/>
      <c r="C359" s="9">
        <f>IF(B359="","",VLOOKUP(B359,'Danh muc'!A:B,2,FALSE))</f>
        <v/>
      </c>
      <c r="D359" s="10" t="n"/>
      <c r="E359" s="10" t="n"/>
      <c r="F359" s="9">
        <f>IF(B359="","",D359*E359)</f>
        <v/>
      </c>
      <c r="G359" s="10" t="n"/>
      <c r="H359" s="10" t="n"/>
    </row>
    <row r="360">
      <c r="A360" s="10" t="n"/>
      <c r="B360" s="10" t="n"/>
      <c r="C360" s="9">
        <f>IF(B360="","",VLOOKUP(B360,'Danh muc'!A:B,2,FALSE))</f>
        <v/>
      </c>
      <c r="D360" s="10" t="n"/>
      <c r="E360" s="10" t="n"/>
      <c r="F360" s="9">
        <f>IF(B360="","",D360*E360)</f>
        <v/>
      </c>
      <c r="G360" s="10" t="n"/>
      <c r="H360" s="10" t="n"/>
    </row>
    <row r="361">
      <c r="A361" s="10" t="n"/>
      <c r="B361" s="10" t="n"/>
      <c r="C361" s="9">
        <f>IF(B361="","",VLOOKUP(B361,'Danh muc'!A:B,2,FALSE))</f>
        <v/>
      </c>
      <c r="D361" s="10" t="n"/>
      <c r="E361" s="10" t="n"/>
      <c r="F361" s="9">
        <f>IF(B361="","",D361*E361)</f>
        <v/>
      </c>
      <c r="G361" s="10" t="n"/>
      <c r="H361" s="10" t="n"/>
    </row>
    <row r="362">
      <c r="A362" s="10" t="n"/>
      <c r="B362" s="10" t="n"/>
      <c r="C362" s="9">
        <f>IF(B362="","",VLOOKUP(B362,'Danh muc'!A:B,2,FALSE))</f>
        <v/>
      </c>
      <c r="D362" s="10" t="n"/>
      <c r="E362" s="10" t="n"/>
      <c r="F362" s="9">
        <f>IF(B362="","",D362*E362)</f>
        <v/>
      </c>
      <c r="G362" s="10" t="n"/>
      <c r="H362" s="10" t="n"/>
    </row>
    <row r="363">
      <c r="A363" s="10" t="n"/>
      <c r="B363" s="10" t="n"/>
      <c r="C363" s="9">
        <f>IF(B363="","",VLOOKUP(B363,'Danh muc'!A:B,2,FALSE))</f>
        <v/>
      </c>
      <c r="D363" s="10" t="n"/>
      <c r="E363" s="10" t="n"/>
      <c r="F363" s="9">
        <f>IF(B363="","",D363*E363)</f>
        <v/>
      </c>
      <c r="G363" s="10" t="n"/>
      <c r="H363" s="10" t="n"/>
    </row>
    <row r="364">
      <c r="A364" s="10" t="n"/>
      <c r="B364" s="10" t="n"/>
      <c r="C364" s="9">
        <f>IF(B364="","",VLOOKUP(B364,'Danh muc'!A:B,2,FALSE))</f>
        <v/>
      </c>
      <c r="D364" s="10" t="n"/>
      <c r="E364" s="10" t="n"/>
      <c r="F364" s="9">
        <f>IF(B364="","",D364*E364)</f>
        <v/>
      </c>
      <c r="G364" s="10" t="n"/>
      <c r="H364" s="10" t="n"/>
    </row>
    <row r="365">
      <c r="A365" s="10" t="n"/>
      <c r="B365" s="10" t="n"/>
      <c r="C365" s="9">
        <f>IF(B365="","",VLOOKUP(B365,'Danh muc'!A:B,2,FALSE))</f>
        <v/>
      </c>
      <c r="D365" s="10" t="n"/>
      <c r="E365" s="10" t="n"/>
      <c r="F365" s="9">
        <f>IF(B365="","",D365*E365)</f>
        <v/>
      </c>
      <c r="G365" s="10" t="n"/>
      <c r="H365" s="10" t="n"/>
    </row>
    <row r="366">
      <c r="A366" s="10" t="n"/>
      <c r="B366" s="10" t="n"/>
      <c r="C366" s="9">
        <f>IF(B366="","",VLOOKUP(B366,'Danh muc'!A:B,2,FALSE))</f>
        <v/>
      </c>
      <c r="D366" s="10" t="n"/>
      <c r="E366" s="10" t="n"/>
      <c r="F366" s="9">
        <f>IF(B366="","",D366*E366)</f>
        <v/>
      </c>
      <c r="G366" s="10" t="n"/>
      <c r="H366" s="10" t="n"/>
    </row>
    <row r="367">
      <c r="A367" s="10" t="n"/>
      <c r="B367" s="10" t="n"/>
      <c r="C367" s="9">
        <f>IF(B367="","",VLOOKUP(B367,'Danh muc'!A:B,2,FALSE))</f>
        <v/>
      </c>
      <c r="D367" s="10" t="n"/>
      <c r="E367" s="10" t="n"/>
      <c r="F367" s="9">
        <f>IF(B367="","",D367*E367)</f>
        <v/>
      </c>
      <c r="G367" s="10" t="n"/>
      <c r="H367" s="10" t="n"/>
    </row>
    <row r="368">
      <c r="A368" s="10" t="n"/>
      <c r="B368" s="10" t="n"/>
      <c r="C368" s="9">
        <f>IF(B368="","",VLOOKUP(B368,'Danh muc'!A:B,2,FALSE))</f>
        <v/>
      </c>
      <c r="D368" s="10" t="n"/>
      <c r="E368" s="10" t="n"/>
      <c r="F368" s="9">
        <f>IF(B368="","",D368*E368)</f>
        <v/>
      </c>
      <c r="G368" s="10" t="n"/>
      <c r="H368" s="10" t="n"/>
    </row>
    <row r="369">
      <c r="A369" s="10" t="n"/>
      <c r="B369" s="10" t="n"/>
      <c r="C369" s="9">
        <f>IF(B369="","",VLOOKUP(B369,'Danh muc'!A:B,2,FALSE))</f>
        <v/>
      </c>
      <c r="D369" s="10" t="n"/>
      <c r="E369" s="10" t="n"/>
      <c r="F369" s="9">
        <f>IF(B369="","",D369*E369)</f>
        <v/>
      </c>
      <c r="G369" s="10" t="n"/>
      <c r="H369" s="10" t="n"/>
    </row>
    <row r="370">
      <c r="A370" s="10" t="n"/>
      <c r="B370" s="10" t="n"/>
      <c r="C370" s="9">
        <f>IF(B370="","",VLOOKUP(B370,'Danh muc'!A:B,2,FALSE))</f>
        <v/>
      </c>
      <c r="D370" s="10" t="n"/>
      <c r="E370" s="10" t="n"/>
      <c r="F370" s="9">
        <f>IF(B370="","",D370*E370)</f>
        <v/>
      </c>
      <c r="G370" s="10" t="n"/>
      <c r="H370" s="10" t="n"/>
    </row>
    <row r="371">
      <c r="A371" s="10" t="n"/>
      <c r="B371" s="10" t="n"/>
      <c r="C371" s="9">
        <f>IF(B371="","",VLOOKUP(B371,'Danh muc'!A:B,2,FALSE))</f>
        <v/>
      </c>
      <c r="D371" s="10" t="n"/>
      <c r="E371" s="10" t="n"/>
      <c r="F371" s="9">
        <f>IF(B371="","",D371*E371)</f>
        <v/>
      </c>
      <c r="G371" s="10" t="n"/>
      <c r="H371" s="10" t="n"/>
    </row>
    <row r="372">
      <c r="A372" s="10" t="n"/>
      <c r="B372" s="10" t="n"/>
      <c r="C372" s="9">
        <f>IF(B372="","",VLOOKUP(B372,'Danh muc'!A:B,2,FALSE))</f>
        <v/>
      </c>
      <c r="D372" s="10" t="n"/>
      <c r="E372" s="10" t="n"/>
      <c r="F372" s="9">
        <f>IF(B372="","",D372*E372)</f>
        <v/>
      </c>
      <c r="G372" s="10" t="n"/>
      <c r="H372" s="10" t="n"/>
    </row>
    <row r="373">
      <c r="A373" s="10" t="n"/>
      <c r="B373" s="10" t="n"/>
      <c r="C373" s="9">
        <f>IF(B373="","",VLOOKUP(B373,'Danh muc'!A:B,2,FALSE))</f>
        <v/>
      </c>
      <c r="D373" s="10" t="n"/>
      <c r="E373" s="10" t="n"/>
      <c r="F373" s="9">
        <f>IF(B373="","",D373*E373)</f>
        <v/>
      </c>
      <c r="G373" s="10" t="n"/>
      <c r="H373" s="10" t="n"/>
    </row>
    <row r="374">
      <c r="A374" s="10" t="n"/>
      <c r="B374" s="10" t="n"/>
      <c r="C374" s="9">
        <f>IF(B374="","",VLOOKUP(B374,'Danh muc'!A:B,2,FALSE))</f>
        <v/>
      </c>
      <c r="D374" s="10" t="n"/>
      <c r="E374" s="10" t="n"/>
      <c r="F374" s="9">
        <f>IF(B374="","",D374*E374)</f>
        <v/>
      </c>
      <c r="G374" s="10" t="n"/>
      <c r="H374" s="10" t="n"/>
    </row>
    <row r="375">
      <c r="A375" s="10" t="n"/>
      <c r="B375" s="10" t="n"/>
      <c r="C375" s="9">
        <f>IF(B375="","",VLOOKUP(B375,'Danh muc'!A:B,2,FALSE))</f>
        <v/>
      </c>
      <c r="D375" s="10" t="n"/>
      <c r="E375" s="10" t="n"/>
      <c r="F375" s="9">
        <f>IF(B375="","",D375*E375)</f>
        <v/>
      </c>
      <c r="G375" s="10" t="n"/>
      <c r="H375" s="10" t="n"/>
    </row>
    <row r="376">
      <c r="A376" s="10" t="n"/>
      <c r="B376" s="10" t="n"/>
      <c r="C376" s="9">
        <f>IF(B376="","",VLOOKUP(B376,'Danh muc'!A:B,2,FALSE))</f>
        <v/>
      </c>
      <c r="D376" s="10" t="n"/>
      <c r="E376" s="10" t="n"/>
      <c r="F376" s="9">
        <f>IF(B376="","",D376*E376)</f>
        <v/>
      </c>
      <c r="G376" s="10" t="n"/>
      <c r="H376" s="10" t="n"/>
    </row>
    <row r="377">
      <c r="A377" s="10" t="n"/>
      <c r="B377" s="10" t="n"/>
      <c r="C377" s="9">
        <f>IF(B377="","",VLOOKUP(B377,'Danh muc'!A:B,2,FALSE))</f>
        <v/>
      </c>
      <c r="D377" s="10" t="n"/>
      <c r="E377" s="10" t="n"/>
      <c r="F377" s="9">
        <f>IF(B377="","",D377*E377)</f>
        <v/>
      </c>
      <c r="G377" s="10" t="n"/>
      <c r="H377" s="10" t="n"/>
    </row>
    <row r="378">
      <c r="A378" s="10" t="n"/>
      <c r="B378" s="10" t="n"/>
      <c r="C378" s="9">
        <f>IF(B378="","",VLOOKUP(B378,'Danh muc'!A:B,2,FALSE))</f>
        <v/>
      </c>
      <c r="D378" s="10" t="n"/>
      <c r="E378" s="10" t="n"/>
      <c r="F378" s="9">
        <f>IF(B378="","",D378*E378)</f>
        <v/>
      </c>
      <c r="G378" s="10" t="n"/>
      <c r="H378" s="10" t="n"/>
    </row>
    <row r="379">
      <c r="A379" s="10" t="n"/>
      <c r="B379" s="10" t="n"/>
      <c r="C379" s="9">
        <f>IF(B379="","",VLOOKUP(B379,'Danh muc'!A:B,2,FALSE))</f>
        <v/>
      </c>
      <c r="D379" s="10" t="n"/>
      <c r="E379" s="10" t="n"/>
      <c r="F379" s="9">
        <f>IF(B379="","",D379*E379)</f>
        <v/>
      </c>
      <c r="G379" s="10" t="n"/>
      <c r="H379" s="10" t="n"/>
    </row>
    <row r="380">
      <c r="A380" s="10" t="n"/>
      <c r="B380" s="10" t="n"/>
      <c r="C380" s="9">
        <f>IF(B380="","",VLOOKUP(B380,'Danh muc'!A:B,2,FALSE))</f>
        <v/>
      </c>
      <c r="D380" s="10" t="n"/>
      <c r="E380" s="10" t="n"/>
      <c r="F380" s="9">
        <f>IF(B380="","",D380*E380)</f>
        <v/>
      </c>
      <c r="G380" s="10" t="n"/>
      <c r="H380" s="10" t="n"/>
    </row>
    <row r="381">
      <c r="A381" s="10" t="n"/>
      <c r="B381" s="10" t="n"/>
      <c r="C381" s="9">
        <f>IF(B381="","",VLOOKUP(B381,'Danh muc'!A:B,2,FALSE))</f>
        <v/>
      </c>
      <c r="D381" s="10" t="n"/>
      <c r="E381" s="10" t="n"/>
      <c r="F381" s="9">
        <f>IF(B381="","",D381*E381)</f>
        <v/>
      </c>
      <c r="G381" s="10" t="n"/>
      <c r="H381" s="10" t="n"/>
    </row>
    <row r="382">
      <c r="A382" s="10" t="n"/>
      <c r="B382" s="10" t="n"/>
      <c r="C382" s="9">
        <f>IF(B382="","",VLOOKUP(B382,'Danh muc'!A:B,2,FALSE))</f>
        <v/>
      </c>
      <c r="D382" s="10" t="n"/>
      <c r="E382" s="10" t="n"/>
      <c r="F382" s="9">
        <f>IF(B382="","",D382*E382)</f>
        <v/>
      </c>
      <c r="G382" s="10" t="n"/>
      <c r="H382" s="10" t="n"/>
    </row>
    <row r="383">
      <c r="A383" s="10" t="n"/>
      <c r="B383" s="10" t="n"/>
      <c r="C383" s="9">
        <f>IF(B383="","",VLOOKUP(B383,'Danh muc'!A:B,2,FALSE))</f>
        <v/>
      </c>
      <c r="D383" s="10" t="n"/>
      <c r="E383" s="10" t="n"/>
      <c r="F383" s="9">
        <f>IF(B383="","",D383*E383)</f>
        <v/>
      </c>
      <c r="G383" s="10" t="n"/>
      <c r="H383" s="10" t="n"/>
    </row>
    <row r="384">
      <c r="A384" s="10" t="n"/>
      <c r="B384" s="10" t="n"/>
      <c r="C384" s="9">
        <f>IF(B384="","",VLOOKUP(B384,'Danh muc'!A:B,2,FALSE))</f>
        <v/>
      </c>
      <c r="D384" s="10" t="n"/>
      <c r="E384" s="10" t="n"/>
      <c r="F384" s="9">
        <f>IF(B384="","",D384*E384)</f>
        <v/>
      </c>
      <c r="G384" s="10" t="n"/>
      <c r="H384" s="10" t="n"/>
    </row>
    <row r="385">
      <c r="A385" s="10" t="n"/>
      <c r="B385" s="10" t="n"/>
      <c r="C385" s="9">
        <f>IF(B385="","",VLOOKUP(B385,'Danh muc'!A:B,2,FALSE))</f>
        <v/>
      </c>
      <c r="D385" s="10" t="n"/>
      <c r="E385" s="10" t="n"/>
      <c r="F385" s="9">
        <f>IF(B385="","",D385*E385)</f>
        <v/>
      </c>
      <c r="G385" s="10" t="n"/>
      <c r="H385" s="10" t="n"/>
    </row>
    <row r="386">
      <c r="A386" s="10" t="n"/>
      <c r="B386" s="10" t="n"/>
      <c r="C386" s="9">
        <f>IF(B386="","",VLOOKUP(B386,'Danh muc'!A:B,2,FALSE))</f>
        <v/>
      </c>
      <c r="D386" s="10" t="n"/>
      <c r="E386" s="10" t="n"/>
      <c r="F386" s="9">
        <f>IF(B386="","",D386*E386)</f>
        <v/>
      </c>
      <c r="G386" s="10" t="n"/>
      <c r="H386" s="10" t="n"/>
    </row>
    <row r="387">
      <c r="A387" s="10" t="n"/>
      <c r="B387" s="10" t="n"/>
      <c r="C387" s="9">
        <f>IF(B387="","",VLOOKUP(B387,'Danh muc'!A:B,2,FALSE))</f>
        <v/>
      </c>
      <c r="D387" s="10" t="n"/>
      <c r="E387" s="10" t="n"/>
      <c r="F387" s="9">
        <f>IF(B387="","",D387*E387)</f>
        <v/>
      </c>
      <c r="G387" s="10" t="n"/>
      <c r="H387" s="10" t="n"/>
    </row>
    <row r="388">
      <c r="A388" s="10" t="n"/>
      <c r="B388" s="10" t="n"/>
      <c r="C388" s="9">
        <f>IF(B388="","",VLOOKUP(B388,'Danh muc'!A:B,2,FALSE))</f>
        <v/>
      </c>
      <c r="D388" s="10" t="n"/>
      <c r="E388" s="10" t="n"/>
      <c r="F388" s="9">
        <f>IF(B388="","",D388*E388)</f>
        <v/>
      </c>
      <c r="G388" s="10" t="n"/>
      <c r="H388" s="10" t="n"/>
    </row>
    <row r="389">
      <c r="A389" s="10" t="n"/>
      <c r="B389" s="10" t="n"/>
      <c r="C389" s="9">
        <f>IF(B389="","",VLOOKUP(B389,'Danh muc'!A:B,2,FALSE))</f>
        <v/>
      </c>
      <c r="D389" s="10" t="n"/>
      <c r="E389" s="10" t="n"/>
      <c r="F389" s="9">
        <f>IF(B389="","",D389*E389)</f>
        <v/>
      </c>
      <c r="G389" s="10" t="n"/>
      <c r="H389" s="10" t="n"/>
    </row>
    <row r="390">
      <c r="A390" s="10" t="n"/>
      <c r="B390" s="10" t="n"/>
      <c r="C390" s="9">
        <f>IF(B390="","",VLOOKUP(B390,'Danh muc'!A:B,2,FALSE))</f>
        <v/>
      </c>
      <c r="D390" s="10" t="n"/>
      <c r="E390" s="10" t="n"/>
      <c r="F390" s="9">
        <f>IF(B390="","",D390*E390)</f>
        <v/>
      </c>
      <c r="G390" s="10" t="n"/>
      <c r="H390" s="10" t="n"/>
    </row>
    <row r="391">
      <c r="A391" s="10" t="n"/>
      <c r="B391" s="10" t="n"/>
      <c r="C391" s="9">
        <f>IF(B391="","",VLOOKUP(B391,'Danh muc'!A:B,2,FALSE))</f>
        <v/>
      </c>
      <c r="D391" s="10" t="n"/>
      <c r="E391" s="10" t="n"/>
      <c r="F391" s="9">
        <f>IF(B391="","",D391*E391)</f>
        <v/>
      </c>
      <c r="G391" s="10" t="n"/>
      <c r="H391" s="10" t="n"/>
    </row>
    <row r="392">
      <c r="A392" s="10" t="n"/>
      <c r="B392" s="10" t="n"/>
      <c r="C392" s="9">
        <f>IF(B392="","",VLOOKUP(B392,'Danh muc'!A:B,2,FALSE))</f>
        <v/>
      </c>
      <c r="D392" s="10" t="n"/>
      <c r="E392" s="10" t="n"/>
      <c r="F392" s="9">
        <f>IF(B392="","",D392*E392)</f>
        <v/>
      </c>
      <c r="G392" s="10" t="n"/>
      <c r="H392" s="10" t="n"/>
    </row>
    <row r="393">
      <c r="A393" s="10" t="n"/>
      <c r="B393" s="10" t="n"/>
      <c r="C393" s="9">
        <f>IF(B393="","",VLOOKUP(B393,'Danh muc'!A:B,2,FALSE))</f>
        <v/>
      </c>
      <c r="D393" s="10" t="n"/>
      <c r="E393" s="10" t="n"/>
      <c r="F393" s="9">
        <f>IF(B393="","",D393*E393)</f>
        <v/>
      </c>
      <c r="G393" s="10" t="n"/>
      <c r="H393" s="10" t="n"/>
    </row>
    <row r="394">
      <c r="A394" s="10" t="n"/>
      <c r="B394" s="10" t="n"/>
      <c r="C394" s="9">
        <f>IF(B394="","",VLOOKUP(B394,'Danh muc'!A:B,2,FALSE))</f>
        <v/>
      </c>
      <c r="D394" s="10" t="n"/>
      <c r="E394" s="10" t="n"/>
      <c r="F394" s="9">
        <f>IF(B394="","",D394*E394)</f>
        <v/>
      </c>
      <c r="G394" s="10" t="n"/>
      <c r="H394" s="10" t="n"/>
    </row>
    <row r="395">
      <c r="A395" s="10" t="n"/>
      <c r="B395" s="10" t="n"/>
      <c r="C395" s="9">
        <f>IF(B395="","",VLOOKUP(B395,'Danh muc'!A:B,2,FALSE))</f>
        <v/>
      </c>
      <c r="D395" s="10" t="n"/>
      <c r="E395" s="10" t="n"/>
      <c r="F395" s="9">
        <f>IF(B395="","",D395*E395)</f>
        <v/>
      </c>
      <c r="G395" s="10" t="n"/>
      <c r="H395" s="10" t="n"/>
    </row>
    <row r="396">
      <c r="A396" s="10" t="n"/>
      <c r="B396" s="10" t="n"/>
      <c r="C396" s="9">
        <f>IF(B396="","",VLOOKUP(B396,'Danh muc'!A:B,2,FALSE))</f>
        <v/>
      </c>
      <c r="D396" s="10" t="n"/>
      <c r="E396" s="10" t="n"/>
      <c r="F396" s="9">
        <f>IF(B396="","",D396*E396)</f>
        <v/>
      </c>
      <c r="G396" s="10" t="n"/>
      <c r="H396" s="10" t="n"/>
    </row>
    <row r="397">
      <c r="A397" s="10" t="n"/>
      <c r="B397" s="10" t="n"/>
      <c r="C397" s="9">
        <f>IF(B397="","",VLOOKUP(B397,'Danh muc'!A:B,2,FALSE))</f>
        <v/>
      </c>
      <c r="D397" s="10" t="n"/>
      <c r="E397" s="10" t="n"/>
      <c r="F397" s="9">
        <f>IF(B397="","",D397*E397)</f>
        <v/>
      </c>
      <c r="G397" s="10" t="n"/>
      <c r="H397" s="10" t="n"/>
    </row>
    <row r="398">
      <c r="A398" s="10" t="n"/>
      <c r="B398" s="10" t="n"/>
      <c r="C398" s="9">
        <f>IF(B398="","",VLOOKUP(B398,'Danh muc'!A:B,2,FALSE))</f>
        <v/>
      </c>
      <c r="D398" s="10" t="n"/>
      <c r="E398" s="10" t="n"/>
      <c r="F398" s="9">
        <f>IF(B398="","",D398*E398)</f>
        <v/>
      </c>
      <c r="G398" s="10" t="n"/>
      <c r="H398" s="10" t="n"/>
    </row>
    <row r="399">
      <c r="A399" s="10" t="n"/>
      <c r="B399" s="10" t="n"/>
      <c r="C399" s="9">
        <f>IF(B399="","",VLOOKUP(B399,'Danh muc'!A:B,2,FALSE))</f>
        <v/>
      </c>
      <c r="D399" s="10" t="n"/>
      <c r="E399" s="10" t="n"/>
      <c r="F399" s="9">
        <f>IF(B399="","",D399*E399)</f>
        <v/>
      </c>
      <c r="G399" s="10" t="n"/>
      <c r="H399" s="10" t="n"/>
    </row>
    <row r="400">
      <c r="A400" s="10" t="n"/>
      <c r="B400" s="10" t="n"/>
      <c r="C400" s="9">
        <f>IF(B400="","",VLOOKUP(B400,'Danh muc'!A:B,2,FALSE))</f>
        <v/>
      </c>
      <c r="D400" s="10" t="n"/>
      <c r="E400" s="10" t="n"/>
      <c r="F400" s="9">
        <f>IF(B400="","",D400*E400)</f>
        <v/>
      </c>
      <c r="G400" s="10" t="n"/>
      <c r="H400" s="10" t="n"/>
    </row>
    <row r="401">
      <c r="A401" s="10" t="n"/>
      <c r="B401" s="10" t="n"/>
      <c r="C401" s="9">
        <f>IF(B401="","",VLOOKUP(B401,'Danh muc'!A:B,2,FALSE))</f>
        <v/>
      </c>
      <c r="D401" s="10" t="n"/>
      <c r="E401" s="10" t="n"/>
      <c r="F401" s="9">
        <f>IF(B401="","",D401*E401)</f>
        <v/>
      </c>
      <c r="G401" s="10" t="n"/>
      <c r="H401" s="10" t="n"/>
    </row>
    <row r="402">
      <c r="A402" s="10" t="n"/>
      <c r="B402" s="10" t="n"/>
      <c r="C402" s="9">
        <f>IF(B402="","",VLOOKUP(B402,'Danh muc'!A:B,2,FALSE))</f>
        <v/>
      </c>
      <c r="D402" s="10" t="n"/>
      <c r="E402" s="10" t="n"/>
      <c r="F402" s="9">
        <f>IF(B402="","",D402*E402)</f>
        <v/>
      </c>
      <c r="G402" s="10" t="n"/>
      <c r="H402" s="10" t="n"/>
    </row>
    <row r="403">
      <c r="A403" s="10" t="n"/>
      <c r="B403" s="10" t="n"/>
      <c r="C403" s="9">
        <f>IF(B403="","",VLOOKUP(B403,'Danh muc'!A:B,2,FALSE))</f>
        <v/>
      </c>
      <c r="D403" s="10" t="n"/>
      <c r="E403" s="10" t="n"/>
      <c r="F403" s="9">
        <f>IF(B403="","",D403*E403)</f>
        <v/>
      </c>
      <c r="G403" s="10" t="n"/>
      <c r="H403" s="10" t="n"/>
    </row>
    <row r="404">
      <c r="A404" s="10" t="n"/>
      <c r="B404" s="10" t="n"/>
      <c r="C404" s="9">
        <f>IF(B404="","",VLOOKUP(B404,'Danh muc'!A:B,2,FALSE))</f>
        <v/>
      </c>
      <c r="D404" s="10" t="n"/>
      <c r="E404" s="10" t="n"/>
      <c r="F404" s="9">
        <f>IF(B404="","",D404*E404)</f>
        <v/>
      </c>
      <c r="G404" s="10" t="n"/>
      <c r="H404" s="10" t="n"/>
    </row>
    <row r="405">
      <c r="A405" s="10" t="n"/>
      <c r="B405" s="10" t="n"/>
      <c r="C405" s="9">
        <f>IF(B405="","",VLOOKUP(B405,'Danh muc'!A:B,2,FALSE))</f>
        <v/>
      </c>
      <c r="D405" s="10" t="n"/>
      <c r="E405" s="10" t="n"/>
      <c r="F405" s="9">
        <f>IF(B405="","",D405*E405)</f>
        <v/>
      </c>
      <c r="G405" s="10" t="n"/>
      <c r="H405" s="10" t="n"/>
    </row>
    <row r="406">
      <c r="A406" s="10" t="n"/>
      <c r="B406" s="10" t="n"/>
      <c r="C406" s="9">
        <f>IF(B406="","",VLOOKUP(B406,'Danh muc'!A:B,2,FALSE))</f>
        <v/>
      </c>
      <c r="D406" s="10" t="n"/>
      <c r="E406" s="10" t="n"/>
      <c r="F406" s="9">
        <f>IF(B406="","",D406*E406)</f>
        <v/>
      </c>
      <c r="G406" s="10" t="n"/>
      <c r="H406" s="10" t="n"/>
    </row>
    <row r="407">
      <c r="A407" s="10" t="n"/>
      <c r="B407" s="10" t="n"/>
      <c r="C407" s="9">
        <f>IF(B407="","",VLOOKUP(B407,'Danh muc'!A:B,2,FALSE))</f>
        <v/>
      </c>
      <c r="D407" s="10" t="n"/>
      <c r="E407" s="10" t="n"/>
      <c r="F407" s="9">
        <f>IF(B407="","",D407*E407)</f>
        <v/>
      </c>
      <c r="G407" s="10" t="n"/>
      <c r="H407" s="10" t="n"/>
    </row>
    <row r="408">
      <c r="A408" s="10" t="n"/>
      <c r="B408" s="10" t="n"/>
      <c r="C408" s="9">
        <f>IF(B408="","",VLOOKUP(B408,'Danh muc'!A:B,2,FALSE))</f>
        <v/>
      </c>
      <c r="D408" s="10" t="n"/>
      <c r="E408" s="10" t="n"/>
      <c r="F408" s="9">
        <f>IF(B408="","",D408*E408)</f>
        <v/>
      </c>
      <c r="G408" s="10" t="n"/>
      <c r="H408" s="10" t="n"/>
    </row>
    <row r="409">
      <c r="A409" s="10" t="n"/>
      <c r="B409" s="10" t="n"/>
      <c r="C409" s="9">
        <f>IF(B409="","",VLOOKUP(B409,'Danh muc'!A:B,2,FALSE))</f>
        <v/>
      </c>
      <c r="D409" s="10" t="n"/>
      <c r="E409" s="10" t="n"/>
      <c r="F409" s="9">
        <f>IF(B409="","",D409*E409)</f>
        <v/>
      </c>
      <c r="G409" s="10" t="n"/>
      <c r="H409" s="10" t="n"/>
    </row>
    <row r="410">
      <c r="A410" s="10" t="n"/>
      <c r="B410" s="10" t="n"/>
      <c r="C410" s="9">
        <f>IF(B410="","",VLOOKUP(B410,'Danh muc'!A:B,2,FALSE))</f>
        <v/>
      </c>
      <c r="D410" s="10" t="n"/>
      <c r="E410" s="10" t="n"/>
      <c r="F410" s="9">
        <f>IF(B410="","",D410*E410)</f>
        <v/>
      </c>
      <c r="G410" s="10" t="n"/>
      <c r="H410" s="10" t="n"/>
    </row>
    <row r="411">
      <c r="A411" s="10" t="n"/>
      <c r="B411" s="10" t="n"/>
      <c r="C411" s="9">
        <f>IF(B411="","",VLOOKUP(B411,'Danh muc'!A:B,2,FALSE))</f>
        <v/>
      </c>
      <c r="D411" s="10" t="n"/>
      <c r="E411" s="10" t="n"/>
      <c r="F411" s="9">
        <f>IF(B411="","",D411*E411)</f>
        <v/>
      </c>
      <c r="G411" s="10" t="n"/>
      <c r="H411" s="10" t="n"/>
    </row>
    <row r="412">
      <c r="A412" s="10" t="n"/>
      <c r="B412" s="10" t="n"/>
      <c r="C412" s="9">
        <f>IF(B412="","",VLOOKUP(B412,'Danh muc'!A:B,2,FALSE))</f>
        <v/>
      </c>
      <c r="D412" s="10" t="n"/>
      <c r="E412" s="10" t="n"/>
      <c r="F412" s="9">
        <f>IF(B412="","",D412*E412)</f>
        <v/>
      </c>
      <c r="G412" s="10" t="n"/>
      <c r="H412" s="10" t="n"/>
    </row>
    <row r="413">
      <c r="A413" s="10" t="n"/>
      <c r="B413" s="10" t="n"/>
      <c r="C413" s="9">
        <f>IF(B413="","",VLOOKUP(B413,'Danh muc'!A:B,2,FALSE))</f>
        <v/>
      </c>
      <c r="D413" s="10" t="n"/>
      <c r="E413" s="10" t="n"/>
      <c r="F413" s="9">
        <f>IF(B413="","",D413*E413)</f>
        <v/>
      </c>
      <c r="G413" s="10" t="n"/>
      <c r="H413" s="10" t="n"/>
    </row>
    <row r="414">
      <c r="A414" s="10" t="n"/>
      <c r="B414" s="10" t="n"/>
      <c r="C414" s="9">
        <f>IF(B414="","",VLOOKUP(B414,'Danh muc'!A:B,2,FALSE))</f>
        <v/>
      </c>
      <c r="D414" s="10" t="n"/>
      <c r="E414" s="10" t="n"/>
      <c r="F414" s="9">
        <f>IF(B414="","",D414*E414)</f>
        <v/>
      </c>
      <c r="G414" s="10" t="n"/>
      <c r="H414" s="10" t="n"/>
    </row>
    <row r="415">
      <c r="A415" s="10" t="n"/>
      <c r="B415" s="10" t="n"/>
      <c r="C415" s="9">
        <f>IF(B415="","",VLOOKUP(B415,'Danh muc'!A:B,2,FALSE))</f>
        <v/>
      </c>
      <c r="D415" s="10" t="n"/>
      <c r="E415" s="10" t="n"/>
      <c r="F415" s="9">
        <f>IF(B415="","",D415*E415)</f>
        <v/>
      </c>
      <c r="G415" s="10" t="n"/>
      <c r="H415" s="10" t="n"/>
    </row>
    <row r="416">
      <c r="A416" s="10" t="n"/>
      <c r="B416" s="10" t="n"/>
      <c r="C416" s="9">
        <f>IF(B416="","",VLOOKUP(B416,'Danh muc'!A:B,2,FALSE))</f>
        <v/>
      </c>
      <c r="D416" s="10" t="n"/>
      <c r="E416" s="10" t="n"/>
      <c r="F416" s="9">
        <f>IF(B416="","",D416*E416)</f>
        <v/>
      </c>
      <c r="G416" s="10" t="n"/>
      <c r="H416" s="10" t="n"/>
    </row>
    <row r="417">
      <c r="A417" s="10" t="n"/>
      <c r="B417" s="10" t="n"/>
      <c r="C417" s="9">
        <f>IF(B417="","",VLOOKUP(B417,'Danh muc'!A:B,2,FALSE))</f>
        <v/>
      </c>
      <c r="D417" s="10" t="n"/>
      <c r="E417" s="10" t="n"/>
      <c r="F417" s="9">
        <f>IF(B417="","",D417*E417)</f>
        <v/>
      </c>
      <c r="G417" s="10" t="n"/>
      <c r="H417" s="10" t="n"/>
    </row>
    <row r="418">
      <c r="A418" s="10" t="n"/>
      <c r="B418" s="10" t="n"/>
      <c r="C418" s="9">
        <f>IF(B418="","",VLOOKUP(B418,'Danh muc'!A:B,2,FALSE))</f>
        <v/>
      </c>
      <c r="D418" s="10" t="n"/>
      <c r="E418" s="10" t="n"/>
      <c r="F418" s="9">
        <f>IF(B418="","",D418*E418)</f>
        <v/>
      </c>
      <c r="G418" s="10" t="n"/>
      <c r="H418" s="10" t="n"/>
    </row>
    <row r="419">
      <c r="A419" s="10" t="n"/>
      <c r="B419" s="10" t="n"/>
      <c r="C419" s="9">
        <f>IF(B419="","",VLOOKUP(B419,'Danh muc'!A:B,2,FALSE))</f>
        <v/>
      </c>
      <c r="D419" s="10" t="n"/>
      <c r="E419" s="10" t="n"/>
      <c r="F419" s="9">
        <f>IF(B419="","",D419*E419)</f>
        <v/>
      </c>
      <c r="G419" s="10" t="n"/>
      <c r="H419" s="10" t="n"/>
    </row>
    <row r="420">
      <c r="A420" s="10" t="n"/>
      <c r="B420" s="10" t="n"/>
      <c r="C420" s="9">
        <f>IF(B420="","",VLOOKUP(B420,'Danh muc'!A:B,2,FALSE))</f>
        <v/>
      </c>
      <c r="D420" s="10" t="n"/>
      <c r="E420" s="10" t="n"/>
      <c r="F420" s="9">
        <f>IF(B420="","",D420*E420)</f>
        <v/>
      </c>
      <c r="G420" s="10" t="n"/>
      <c r="H420" s="10" t="n"/>
    </row>
    <row r="421">
      <c r="A421" s="10" t="n"/>
      <c r="B421" s="10" t="n"/>
      <c r="C421" s="9">
        <f>IF(B421="","",VLOOKUP(B421,'Danh muc'!A:B,2,FALSE))</f>
        <v/>
      </c>
      <c r="D421" s="10" t="n"/>
      <c r="E421" s="10" t="n"/>
      <c r="F421" s="9">
        <f>IF(B421="","",D421*E421)</f>
        <v/>
      </c>
      <c r="G421" s="10" t="n"/>
      <c r="H421" s="10" t="n"/>
    </row>
    <row r="422">
      <c r="A422" s="10" t="n"/>
      <c r="B422" s="10" t="n"/>
      <c r="C422" s="9">
        <f>IF(B422="","",VLOOKUP(B422,'Danh muc'!A:B,2,FALSE))</f>
        <v/>
      </c>
      <c r="D422" s="10" t="n"/>
      <c r="E422" s="10" t="n"/>
      <c r="F422" s="9">
        <f>IF(B422="","",D422*E422)</f>
        <v/>
      </c>
      <c r="G422" s="10" t="n"/>
      <c r="H422" s="10" t="n"/>
    </row>
    <row r="423">
      <c r="A423" s="10" t="n"/>
      <c r="B423" s="10" t="n"/>
      <c r="C423" s="9">
        <f>IF(B423="","",VLOOKUP(B423,'Danh muc'!A:B,2,FALSE))</f>
        <v/>
      </c>
      <c r="D423" s="10" t="n"/>
      <c r="E423" s="10" t="n"/>
      <c r="F423" s="9">
        <f>IF(B423="","",D423*E423)</f>
        <v/>
      </c>
      <c r="G423" s="10" t="n"/>
      <c r="H423" s="10" t="n"/>
    </row>
    <row r="424">
      <c r="A424" s="10" t="n"/>
      <c r="B424" s="10" t="n"/>
      <c r="C424" s="9">
        <f>IF(B424="","",VLOOKUP(B424,'Danh muc'!A:B,2,FALSE))</f>
        <v/>
      </c>
      <c r="D424" s="10" t="n"/>
      <c r="E424" s="10" t="n"/>
      <c r="F424" s="9">
        <f>IF(B424="","",D424*E424)</f>
        <v/>
      </c>
      <c r="G424" s="10" t="n"/>
      <c r="H424" s="10" t="n"/>
    </row>
    <row r="425">
      <c r="A425" s="10" t="n"/>
      <c r="B425" s="10" t="n"/>
      <c r="C425" s="9">
        <f>IF(B425="","",VLOOKUP(B425,'Danh muc'!A:B,2,FALSE))</f>
        <v/>
      </c>
      <c r="D425" s="10" t="n"/>
      <c r="E425" s="10" t="n"/>
      <c r="F425" s="9">
        <f>IF(B425="","",D425*E425)</f>
        <v/>
      </c>
      <c r="G425" s="10" t="n"/>
      <c r="H425" s="10" t="n"/>
    </row>
    <row r="426">
      <c r="A426" s="10" t="n"/>
      <c r="B426" s="10" t="n"/>
      <c r="C426" s="9">
        <f>IF(B426="","",VLOOKUP(B426,'Danh muc'!A:B,2,FALSE))</f>
        <v/>
      </c>
      <c r="D426" s="10" t="n"/>
      <c r="E426" s="10" t="n"/>
      <c r="F426" s="9">
        <f>IF(B426="","",D426*E426)</f>
        <v/>
      </c>
      <c r="G426" s="10" t="n"/>
      <c r="H426" s="10" t="n"/>
    </row>
    <row r="427">
      <c r="A427" s="10" t="n"/>
      <c r="B427" s="10" t="n"/>
      <c r="C427" s="9">
        <f>IF(B427="","",VLOOKUP(B427,'Danh muc'!A:B,2,FALSE))</f>
        <v/>
      </c>
      <c r="D427" s="10" t="n"/>
      <c r="E427" s="10" t="n"/>
      <c r="F427" s="9">
        <f>IF(B427="","",D427*E427)</f>
        <v/>
      </c>
      <c r="G427" s="10" t="n"/>
      <c r="H427" s="10" t="n"/>
    </row>
    <row r="428">
      <c r="A428" s="10" t="n"/>
      <c r="B428" s="10" t="n"/>
      <c r="C428" s="9">
        <f>IF(B428="","",VLOOKUP(B428,'Danh muc'!A:B,2,FALSE))</f>
        <v/>
      </c>
      <c r="D428" s="10" t="n"/>
      <c r="E428" s="10" t="n"/>
      <c r="F428" s="9">
        <f>IF(B428="","",D428*E428)</f>
        <v/>
      </c>
      <c r="G428" s="10" t="n"/>
      <c r="H428" s="10" t="n"/>
    </row>
    <row r="429">
      <c r="A429" s="10" t="n"/>
      <c r="B429" s="10" t="n"/>
      <c r="C429" s="9">
        <f>IF(B429="","",VLOOKUP(B429,'Danh muc'!A:B,2,FALSE))</f>
        <v/>
      </c>
      <c r="D429" s="10" t="n"/>
      <c r="E429" s="10" t="n"/>
      <c r="F429" s="9">
        <f>IF(B429="","",D429*E429)</f>
        <v/>
      </c>
      <c r="G429" s="10" t="n"/>
      <c r="H429" s="10" t="n"/>
    </row>
    <row r="430">
      <c r="A430" s="10" t="n"/>
      <c r="B430" s="10" t="n"/>
      <c r="C430" s="9">
        <f>IF(B430="","",VLOOKUP(B430,'Danh muc'!A:B,2,FALSE))</f>
        <v/>
      </c>
      <c r="D430" s="10" t="n"/>
      <c r="E430" s="10" t="n"/>
      <c r="F430" s="9">
        <f>IF(B430="","",D430*E430)</f>
        <v/>
      </c>
      <c r="G430" s="10" t="n"/>
      <c r="H430" s="10" t="n"/>
    </row>
    <row r="431">
      <c r="A431" s="10" t="n"/>
      <c r="B431" s="10" t="n"/>
      <c r="C431" s="9">
        <f>IF(B431="","",VLOOKUP(B431,'Danh muc'!A:B,2,FALSE))</f>
        <v/>
      </c>
      <c r="D431" s="10" t="n"/>
      <c r="E431" s="10" t="n"/>
      <c r="F431" s="9">
        <f>IF(B431="","",D431*E431)</f>
        <v/>
      </c>
      <c r="G431" s="10" t="n"/>
      <c r="H431" s="10" t="n"/>
    </row>
    <row r="432">
      <c r="A432" s="10" t="n"/>
      <c r="B432" s="10" t="n"/>
      <c r="C432" s="9">
        <f>IF(B432="","",VLOOKUP(B432,'Danh muc'!A:B,2,FALSE))</f>
        <v/>
      </c>
      <c r="D432" s="10" t="n"/>
      <c r="E432" s="10" t="n"/>
      <c r="F432" s="9">
        <f>IF(B432="","",D432*E432)</f>
        <v/>
      </c>
      <c r="G432" s="10" t="n"/>
      <c r="H432" s="10" t="n"/>
    </row>
    <row r="433">
      <c r="A433" s="10" t="n"/>
      <c r="B433" s="10" t="n"/>
      <c r="C433" s="9">
        <f>IF(B433="","",VLOOKUP(B433,'Danh muc'!A:B,2,FALSE))</f>
        <v/>
      </c>
      <c r="D433" s="10" t="n"/>
      <c r="E433" s="10" t="n"/>
      <c r="F433" s="9">
        <f>IF(B433="","",D433*E433)</f>
        <v/>
      </c>
      <c r="G433" s="10" t="n"/>
      <c r="H433" s="10" t="n"/>
    </row>
    <row r="434">
      <c r="A434" s="10" t="n"/>
      <c r="B434" s="10" t="n"/>
      <c r="C434" s="9">
        <f>IF(B434="","",VLOOKUP(B434,'Danh muc'!A:B,2,FALSE))</f>
        <v/>
      </c>
      <c r="D434" s="10" t="n"/>
      <c r="E434" s="10" t="n"/>
      <c r="F434" s="9">
        <f>IF(B434="","",D434*E434)</f>
        <v/>
      </c>
      <c r="G434" s="10" t="n"/>
      <c r="H434" s="10" t="n"/>
    </row>
    <row r="435">
      <c r="A435" s="10" t="n"/>
      <c r="B435" s="10" t="n"/>
      <c r="C435" s="9">
        <f>IF(B435="","",VLOOKUP(B435,'Danh muc'!A:B,2,FALSE))</f>
        <v/>
      </c>
      <c r="D435" s="10" t="n"/>
      <c r="E435" s="10" t="n"/>
      <c r="F435" s="9">
        <f>IF(B435="","",D435*E435)</f>
        <v/>
      </c>
      <c r="G435" s="10" t="n"/>
      <c r="H435" s="10" t="n"/>
    </row>
    <row r="436">
      <c r="A436" s="10" t="n"/>
      <c r="B436" s="10" t="n"/>
      <c r="C436" s="9">
        <f>IF(B436="","",VLOOKUP(B436,'Danh muc'!A:B,2,FALSE))</f>
        <v/>
      </c>
      <c r="D436" s="10" t="n"/>
      <c r="E436" s="10" t="n"/>
      <c r="F436" s="9">
        <f>IF(B436="","",D436*E436)</f>
        <v/>
      </c>
      <c r="G436" s="10" t="n"/>
      <c r="H436" s="10" t="n"/>
    </row>
    <row r="437">
      <c r="A437" s="10" t="n"/>
      <c r="B437" s="10" t="n"/>
      <c r="C437" s="9">
        <f>IF(B437="","",VLOOKUP(B437,'Danh muc'!A:B,2,FALSE))</f>
        <v/>
      </c>
      <c r="D437" s="10" t="n"/>
      <c r="E437" s="10" t="n"/>
      <c r="F437" s="9">
        <f>IF(B437="","",D437*E437)</f>
        <v/>
      </c>
      <c r="G437" s="10" t="n"/>
      <c r="H437" s="10" t="n"/>
    </row>
    <row r="438">
      <c r="A438" s="10" t="n"/>
      <c r="B438" s="10" t="n"/>
      <c r="C438" s="9">
        <f>IF(B438="","",VLOOKUP(B438,'Danh muc'!A:B,2,FALSE))</f>
        <v/>
      </c>
      <c r="D438" s="10" t="n"/>
      <c r="E438" s="10" t="n"/>
      <c r="F438" s="9">
        <f>IF(B438="","",D438*E438)</f>
        <v/>
      </c>
      <c r="G438" s="10" t="n"/>
      <c r="H438" s="10" t="n"/>
    </row>
    <row r="439">
      <c r="A439" s="10" t="n"/>
      <c r="B439" s="10" t="n"/>
      <c r="C439" s="9">
        <f>IF(B439="","",VLOOKUP(B439,'Danh muc'!A:B,2,FALSE))</f>
        <v/>
      </c>
      <c r="D439" s="10" t="n"/>
      <c r="E439" s="10" t="n"/>
      <c r="F439" s="9">
        <f>IF(B439="","",D439*E439)</f>
        <v/>
      </c>
      <c r="G439" s="10" t="n"/>
      <c r="H439" s="10" t="n"/>
    </row>
    <row r="440">
      <c r="A440" s="10" t="n"/>
      <c r="B440" s="10" t="n"/>
      <c r="C440" s="9">
        <f>IF(B440="","",VLOOKUP(B440,'Danh muc'!A:B,2,FALSE))</f>
        <v/>
      </c>
      <c r="D440" s="10" t="n"/>
      <c r="E440" s="10" t="n"/>
      <c r="F440" s="9">
        <f>IF(B440="","",D440*E440)</f>
        <v/>
      </c>
      <c r="G440" s="10" t="n"/>
      <c r="H440" s="10" t="n"/>
    </row>
    <row r="441">
      <c r="A441" s="10" t="n"/>
      <c r="B441" s="10" t="n"/>
      <c r="C441" s="9">
        <f>IF(B441="","",VLOOKUP(B441,'Danh muc'!A:B,2,FALSE))</f>
        <v/>
      </c>
      <c r="D441" s="10" t="n"/>
      <c r="E441" s="10" t="n"/>
      <c r="F441" s="9">
        <f>IF(B441="","",D441*E441)</f>
        <v/>
      </c>
      <c r="G441" s="10" t="n"/>
      <c r="H441" s="10" t="n"/>
    </row>
    <row r="442">
      <c r="A442" s="10" t="n"/>
      <c r="B442" s="10" t="n"/>
      <c r="C442" s="9">
        <f>IF(B442="","",VLOOKUP(B442,'Danh muc'!A:B,2,FALSE))</f>
        <v/>
      </c>
      <c r="D442" s="10" t="n"/>
      <c r="E442" s="10" t="n"/>
      <c r="F442" s="9">
        <f>IF(B442="","",D442*E442)</f>
        <v/>
      </c>
      <c r="G442" s="10" t="n"/>
      <c r="H442" s="10" t="n"/>
    </row>
    <row r="443">
      <c r="A443" s="10" t="n"/>
      <c r="B443" s="10" t="n"/>
      <c r="C443" s="9">
        <f>IF(B443="","",VLOOKUP(B443,'Danh muc'!A:B,2,FALSE))</f>
        <v/>
      </c>
      <c r="D443" s="10" t="n"/>
      <c r="E443" s="10" t="n"/>
      <c r="F443" s="9">
        <f>IF(B443="","",D443*E443)</f>
        <v/>
      </c>
      <c r="G443" s="10" t="n"/>
      <c r="H443" s="10" t="n"/>
    </row>
    <row r="444">
      <c r="A444" s="10" t="n"/>
      <c r="B444" s="10" t="n"/>
      <c r="C444" s="9">
        <f>IF(B444="","",VLOOKUP(B444,'Danh muc'!A:B,2,FALSE))</f>
        <v/>
      </c>
      <c r="D444" s="10" t="n"/>
      <c r="E444" s="10" t="n"/>
      <c r="F444" s="9">
        <f>IF(B444="","",D444*E444)</f>
        <v/>
      </c>
      <c r="G444" s="10" t="n"/>
      <c r="H444" s="10" t="n"/>
    </row>
    <row r="445">
      <c r="A445" s="10" t="n"/>
      <c r="B445" s="10" t="n"/>
      <c r="C445" s="9">
        <f>IF(B445="","",VLOOKUP(B445,'Danh muc'!A:B,2,FALSE))</f>
        <v/>
      </c>
      <c r="D445" s="10" t="n"/>
      <c r="E445" s="10" t="n"/>
      <c r="F445" s="9">
        <f>IF(B445="","",D445*E445)</f>
        <v/>
      </c>
      <c r="G445" s="10" t="n"/>
      <c r="H445" s="10" t="n"/>
    </row>
    <row r="446">
      <c r="A446" s="10" t="n"/>
      <c r="B446" s="10" t="n"/>
      <c r="C446" s="9">
        <f>IF(B446="","",VLOOKUP(B446,'Danh muc'!A:B,2,FALSE))</f>
        <v/>
      </c>
      <c r="D446" s="10" t="n"/>
      <c r="E446" s="10" t="n"/>
      <c r="F446" s="9">
        <f>IF(B446="","",D446*E446)</f>
        <v/>
      </c>
      <c r="G446" s="10" t="n"/>
      <c r="H446" s="10" t="n"/>
    </row>
    <row r="447">
      <c r="A447" s="10" t="n"/>
      <c r="B447" s="10" t="n"/>
      <c r="C447" s="9">
        <f>IF(B447="","",VLOOKUP(B447,'Danh muc'!A:B,2,FALSE))</f>
        <v/>
      </c>
      <c r="D447" s="10" t="n"/>
      <c r="E447" s="10" t="n"/>
      <c r="F447" s="9">
        <f>IF(B447="","",D447*E447)</f>
        <v/>
      </c>
      <c r="G447" s="10" t="n"/>
      <c r="H447" s="10" t="n"/>
    </row>
    <row r="448">
      <c r="A448" s="10" t="n"/>
      <c r="B448" s="10" t="n"/>
      <c r="C448" s="9">
        <f>IF(B448="","",VLOOKUP(B448,'Danh muc'!A:B,2,FALSE))</f>
        <v/>
      </c>
      <c r="D448" s="10" t="n"/>
      <c r="E448" s="10" t="n"/>
      <c r="F448" s="9">
        <f>IF(B448="","",D448*E448)</f>
        <v/>
      </c>
      <c r="G448" s="10" t="n"/>
      <c r="H448" s="10" t="n"/>
    </row>
    <row r="449">
      <c r="A449" s="10" t="n"/>
      <c r="B449" s="10" t="n"/>
      <c r="C449" s="9">
        <f>IF(B449="","",VLOOKUP(B449,'Danh muc'!A:B,2,FALSE))</f>
        <v/>
      </c>
      <c r="D449" s="10" t="n"/>
      <c r="E449" s="10" t="n"/>
      <c r="F449" s="9">
        <f>IF(B449="","",D449*E449)</f>
        <v/>
      </c>
      <c r="G449" s="10" t="n"/>
      <c r="H449" s="10" t="n"/>
    </row>
    <row r="450">
      <c r="A450" s="10" t="n"/>
      <c r="B450" s="10" t="n"/>
      <c r="C450" s="9">
        <f>IF(B450="","",VLOOKUP(B450,'Danh muc'!A:B,2,FALSE))</f>
        <v/>
      </c>
      <c r="D450" s="10" t="n"/>
      <c r="E450" s="10" t="n"/>
      <c r="F450" s="9">
        <f>IF(B450="","",D450*E450)</f>
        <v/>
      </c>
      <c r="G450" s="10" t="n"/>
      <c r="H450" s="10" t="n"/>
    </row>
    <row r="451">
      <c r="A451" s="10" t="n"/>
      <c r="B451" s="10" t="n"/>
      <c r="C451" s="9">
        <f>IF(B451="","",VLOOKUP(B451,'Danh muc'!A:B,2,FALSE))</f>
        <v/>
      </c>
      <c r="D451" s="10" t="n"/>
      <c r="E451" s="10" t="n"/>
      <c r="F451" s="9">
        <f>IF(B451="","",D451*E451)</f>
        <v/>
      </c>
      <c r="G451" s="10" t="n"/>
      <c r="H451" s="10" t="n"/>
    </row>
    <row r="452">
      <c r="A452" s="10" t="n"/>
      <c r="B452" s="10" t="n"/>
      <c r="C452" s="9">
        <f>IF(B452="","",VLOOKUP(B452,'Danh muc'!A:B,2,FALSE))</f>
        <v/>
      </c>
      <c r="D452" s="10" t="n"/>
      <c r="E452" s="10" t="n"/>
      <c r="F452" s="9">
        <f>IF(B452="","",D452*E452)</f>
        <v/>
      </c>
      <c r="G452" s="10" t="n"/>
      <c r="H452" s="10" t="n"/>
    </row>
    <row r="453">
      <c r="A453" s="10" t="n"/>
      <c r="B453" s="10" t="n"/>
      <c r="C453" s="9">
        <f>IF(B453="","",VLOOKUP(B453,'Danh muc'!A:B,2,FALSE))</f>
        <v/>
      </c>
      <c r="D453" s="10" t="n"/>
      <c r="E453" s="10" t="n"/>
      <c r="F453" s="9">
        <f>IF(B453="","",D453*E453)</f>
        <v/>
      </c>
      <c r="G453" s="10" t="n"/>
      <c r="H453" s="10" t="n"/>
    </row>
    <row r="454">
      <c r="A454" s="10" t="n"/>
      <c r="B454" s="10" t="n"/>
      <c r="C454" s="9">
        <f>IF(B454="","",VLOOKUP(B454,'Danh muc'!A:B,2,FALSE))</f>
        <v/>
      </c>
      <c r="D454" s="10" t="n"/>
      <c r="E454" s="10" t="n"/>
      <c r="F454" s="9">
        <f>IF(B454="","",D454*E454)</f>
        <v/>
      </c>
      <c r="G454" s="10" t="n"/>
      <c r="H454" s="10" t="n"/>
    </row>
    <row r="455">
      <c r="A455" s="10" t="n"/>
      <c r="B455" s="10" t="n"/>
      <c r="C455" s="9">
        <f>IF(B455="","",VLOOKUP(B455,'Danh muc'!A:B,2,FALSE))</f>
        <v/>
      </c>
      <c r="D455" s="10" t="n"/>
      <c r="E455" s="10" t="n"/>
      <c r="F455" s="9">
        <f>IF(B455="","",D455*E455)</f>
        <v/>
      </c>
      <c r="G455" s="10" t="n"/>
      <c r="H455" s="10" t="n"/>
    </row>
    <row r="456">
      <c r="A456" s="10" t="n"/>
      <c r="B456" s="10" t="n"/>
      <c r="C456" s="9">
        <f>IF(B456="","",VLOOKUP(B456,'Danh muc'!A:B,2,FALSE))</f>
        <v/>
      </c>
      <c r="D456" s="10" t="n"/>
      <c r="E456" s="10" t="n"/>
      <c r="F456" s="9">
        <f>IF(B456="","",D456*E456)</f>
        <v/>
      </c>
      <c r="G456" s="10" t="n"/>
      <c r="H456" s="10" t="n"/>
    </row>
    <row r="457">
      <c r="A457" s="10" t="n"/>
      <c r="B457" s="10" t="n"/>
      <c r="C457" s="9">
        <f>IF(B457="","",VLOOKUP(B457,'Danh muc'!A:B,2,FALSE))</f>
        <v/>
      </c>
      <c r="D457" s="10" t="n"/>
      <c r="E457" s="10" t="n"/>
      <c r="F457" s="9">
        <f>IF(B457="","",D457*E457)</f>
        <v/>
      </c>
      <c r="G457" s="10" t="n"/>
      <c r="H457" s="10" t="n"/>
    </row>
    <row r="458">
      <c r="A458" s="10" t="n"/>
      <c r="B458" s="10" t="n"/>
      <c r="C458" s="9">
        <f>IF(B458="","",VLOOKUP(B458,'Danh muc'!A:B,2,FALSE))</f>
        <v/>
      </c>
      <c r="D458" s="10" t="n"/>
      <c r="E458" s="10" t="n"/>
      <c r="F458" s="9">
        <f>IF(B458="","",D458*E458)</f>
        <v/>
      </c>
      <c r="G458" s="10" t="n"/>
      <c r="H458" s="10" t="n"/>
    </row>
    <row r="459">
      <c r="A459" s="10" t="n"/>
      <c r="B459" s="10" t="n"/>
      <c r="C459" s="9">
        <f>IF(B459="","",VLOOKUP(B459,'Danh muc'!A:B,2,FALSE))</f>
        <v/>
      </c>
      <c r="D459" s="10" t="n"/>
      <c r="E459" s="10" t="n"/>
      <c r="F459" s="9">
        <f>IF(B459="","",D459*E459)</f>
        <v/>
      </c>
      <c r="G459" s="10" t="n"/>
      <c r="H459" s="10" t="n"/>
    </row>
    <row r="460">
      <c r="A460" s="10" t="n"/>
      <c r="B460" s="10" t="n"/>
      <c r="C460" s="9">
        <f>IF(B460="","",VLOOKUP(B460,'Danh muc'!A:B,2,FALSE))</f>
        <v/>
      </c>
      <c r="D460" s="10" t="n"/>
      <c r="E460" s="10" t="n"/>
      <c r="F460" s="9">
        <f>IF(B460="","",D460*E460)</f>
        <v/>
      </c>
      <c r="G460" s="10" t="n"/>
      <c r="H460" s="10" t="n"/>
    </row>
    <row r="461">
      <c r="A461" s="10" t="n"/>
      <c r="B461" s="10" t="n"/>
      <c r="C461" s="9">
        <f>IF(B461="","",VLOOKUP(B461,'Danh muc'!A:B,2,FALSE))</f>
        <v/>
      </c>
      <c r="D461" s="10" t="n"/>
      <c r="E461" s="10" t="n"/>
      <c r="F461" s="9">
        <f>IF(B461="","",D461*E461)</f>
        <v/>
      </c>
      <c r="G461" s="10" t="n"/>
      <c r="H461" s="10" t="n"/>
    </row>
    <row r="462">
      <c r="A462" s="10" t="n"/>
      <c r="B462" s="10" t="n"/>
      <c r="C462" s="9">
        <f>IF(B462="","",VLOOKUP(B462,'Danh muc'!A:B,2,FALSE))</f>
        <v/>
      </c>
      <c r="D462" s="10" t="n"/>
      <c r="E462" s="10" t="n"/>
      <c r="F462" s="9">
        <f>IF(B462="","",D462*E462)</f>
        <v/>
      </c>
      <c r="G462" s="10" t="n"/>
      <c r="H462" s="10" t="n"/>
    </row>
    <row r="463">
      <c r="A463" s="10" t="n"/>
      <c r="B463" s="10" t="n"/>
      <c r="C463" s="9">
        <f>IF(B463="","",VLOOKUP(B463,'Danh muc'!A:B,2,FALSE))</f>
        <v/>
      </c>
      <c r="D463" s="10" t="n"/>
      <c r="E463" s="10" t="n"/>
      <c r="F463" s="9">
        <f>IF(B463="","",D463*E463)</f>
        <v/>
      </c>
      <c r="G463" s="10" t="n"/>
      <c r="H463" s="10" t="n"/>
    </row>
    <row r="464">
      <c r="A464" s="10" t="n"/>
      <c r="B464" s="10" t="n"/>
      <c r="C464" s="9">
        <f>IF(B464="","",VLOOKUP(B464,'Danh muc'!A:B,2,FALSE))</f>
        <v/>
      </c>
      <c r="D464" s="10" t="n"/>
      <c r="E464" s="10" t="n"/>
      <c r="F464" s="9">
        <f>IF(B464="","",D464*E464)</f>
        <v/>
      </c>
      <c r="G464" s="10" t="n"/>
      <c r="H464" s="10" t="n"/>
    </row>
    <row r="465">
      <c r="A465" s="10" t="n"/>
      <c r="B465" s="10" t="n"/>
      <c r="C465" s="9">
        <f>IF(B465="","",VLOOKUP(B465,'Danh muc'!A:B,2,FALSE))</f>
        <v/>
      </c>
      <c r="D465" s="10" t="n"/>
      <c r="E465" s="10" t="n"/>
      <c r="F465" s="9">
        <f>IF(B465="","",D465*E465)</f>
        <v/>
      </c>
      <c r="G465" s="10" t="n"/>
      <c r="H465" s="10" t="n"/>
    </row>
    <row r="466">
      <c r="A466" s="10" t="n"/>
      <c r="B466" s="10" t="n"/>
      <c r="C466" s="9">
        <f>IF(B466="","",VLOOKUP(B466,'Danh muc'!A:B,2,FALSE))</f>
        <v/>
      </c>
      <c r="D466" s="10" t="n"/>
      <c r="E466" s="10" t="n"/>
      <c r="F466" s="9">
        <f>IF(B466="","",D466*E466)</f>
        <v/>
      </c>
      <c r="G466" s="10" t="n"/>
      <c r="H466" s="10" t="n"/>
    </row>
    <row r="467">
      <c r="A467" s="10" t="n"/>
      <c r="B467" s="10" t="n"/>
      <c r="C467" s="9">
        <f>IF(B467="","",VLOOKUP(B467,'Danh muc'!A:B,2,FALSE))</f>
        <v/>
      </c>
      <c r="D467" s="10" t="n"/>
      <c r="E467" s="10" t="n"/>
      <c r="F467" s="9">
        <f>IF(B467="","",D467*E467)</f>
        <v/>
      </c>
      <c r="G467" s="10" t="n"/>
      <c r="H467" s="10" t="n"/>
    </row>
    <row r="468">
      <c r="A468" s="10" t="n"/>
      <c r="B468" s="10" t="n"/>
      <c r="C468" s="9">
        <f>IF(B468="","",VLOOKUP(B468,'Danh muc'!A:B,2,FALSE))</f>
        <v/>
      </c>
      <c r="D468" s="10" t="n"/>
      <c r="E468" s="10" t="n"/>
      <c r="F468" s="9">
        <f>IF(B468="","",D468*E468)</f>
        <v/>
      </c>
      <c r="G468" s="10" t="n"/>
      <c r="H468" s="10" t="n"/>
    </row>
    <row r="469">
      <c r="A469" s="10" t="n"/>
      <c r="B469" s="10" t="n"/>
      <c r="C469" s="9">
        <f>IF(B469="","",VLOOKUP(B469,'Danh muc'!A:B,2,FALSE))</f>
        <v/>
      </c>
      <c r="D469" s="10" t="n"/>
      <c r="E469" s="10" t="n"/>
      <c r="F469" s="9">
        <f>IF(B469="","",D469*E469)</f>
        <v/>
      </c>
      <c r="G469" s="10" t="n"/>
      <c r="H469" s="10" t="n"/>
    </row>
    <row r="470">
      <c r="A470" s="10" t="n"/>
      <c r="B470" s="10" t="n"/>
      <c r="C470" s="9">
        <f>IF(B470="","",VLOOKUP(B470,'Danh muc'!A:B,2,FALSE))</f>
        <v/>
      </c>
      <c r="D470" s="10" t="n"/>
      <c r="E470" s="10" t="n"/>
      <c r="F470" s="9">
        <f>IF(B470="","",D470*E470)</f>
        <v/>
      </c>
      <c r="G470" s="10" t="n"/>
      <c r="H470" s="10" t="n"/>
    </row>
    <row r="471">
      <c r="A471" s="10" t="n"/>
      <c r="B471" s="10" t="n"/>
      <c r="C471" s="9">
        <f>IF(B471="","",VLOOKUP(B471,'Danh muc'!A:B,2,FALSE))</f>
        <v/>
      </c>
      <c r="D471" s="10" t="n"/>
      <c r="E471" s="10" t="n"/>
      <c r="F471" s="9">
        <f>IF(B471="","",D471*E471)</f>
        <v/>
      </c>
      <c r="G471" s="10" t="n"/>
      <c r="H471" s="10" t="n"/>
    </row>
    <row r="472">
      <c r="A472" s="10" t="n"/>
      <c r="B472" s="10" t="n"/>
      <c r="C472" s="9">
        <f>IF(B472="","",VLOOKUP(B472,'Danh muc'!A:B,2,FALSE))</f>
        <v/>
      </c>
      <c r="D472" s="10" t="n"/>
      <c r="E472" s="10" t="n"/>
      <c r="F472" s="9">
        <f>IF(B472="","",D472*E472)</f>
        <v/>
      </c>
      <c r="G472" s="10" t="n"/>
      <c r="H472" s="10" t="n"/>
    </row>
    <row r="473">
      <c r="A473" s="10" t="n"/>
      <c r="B473" s="10" t="n"/>
      <c r="C473" s="9">
        <f>IF(B473="","",VLOOKUP(B473,'Danh muc'!A:B,2,FALSE))</f>
        <v/>
      </c>
      <c r="D473" s="10" t="n"/>
      <c r="E473" s="10" t="n"/>
      <c r="F473" s="9">
        <f>IF(B473="","",D473*E473)</f>
        <v/>
      </c>
      <c r="G473" s="10" t="n"/>
      <c r="H473" s="10" t="n"/>
    </row>
    <row r="474">
      <c r="A474" s="10" t="n"/>
      <c r="B474" s="10" t="n"/>
      <c r="C474" s="9">
        <f>IF(B474="","",VLOOKUP(B474,'Danh muc'!A:B,2,FALSE))</f>
        <v/>
      </c>
      <c r="D474" s="10" t="n"/>
      <c r="E474" s="10" t="n"/>
      <c r="F474" s="9">
        <f>IF(B474="","",D474*E474)</f>
        <v/>
      </c>
      <c r="G474" s="10" t="n"/>
      <c r="H474" s="10" t="n"/>
    </row>
    <row r="475">
      <c r="A475" s="10" t="n"/>
      <c r="B475" s="10" t="n"/>
      <c r="C475" s="9">
        <f>IF(B475="","",VLOOKUP(B475,'Danh muc'!A:B,2,FALSE))</f>
        <v/>
      </c>
      <c r="D475" s="10" t="n"/>
      <c r="E475" s="10" t="n"/>
      <c r="F475" s="9">
        <f>IF(B475="","",D475*E475)</f>
        <v/>
      </c>
      <c r="G475" s="10" t="n"/>
      <c r="H475" s="10" t="n"/>
    </row>
    <row r="476">
      <c r="A476" s="10" t="n"/>
      <c r="B476" s="10" t="n"/>
      <c r="C476" s="9">
        <f>IF(B476="","",VLOOKUP(B476,'Danh muc'!A:B,2,FALSE))</f>
        <v/>
      </c>
      <c r="D476" s="10" t="n"/>
      <c r="E476" s="10" t="n"/>
      <c r="F476" s="9">
        <f>IF(B476="","",D476*E476)</f>
        <v/>
      </c>
      <c r="G476" s="10" t="n"/>
      <c r="H476" s="10" t="n"/>
    </row>
    <row r="477">
      <c r="A477" s="10" t="n"/>
      <c r="B477" s="10" t="n"/>
      <c r="C477" s="9">
        <f>IF(B477="","",VLOOKUP(B477,'Danh muc'!A:B,2,FALSE))</f>
        <v/>
      </c>
      <c r="D477" s="10" t="n"/>
      <c r="E477" s="10" t="n"/>
      <c r="F477" s="9">
        <f>IF(B477="","",D477*E477)</f>
        <v/>
      </c>
      <c r="G477" s="10" t="n"/>
      <c r="H477" s="10" t="n"/>
    </row>
    <row r="478">
      <c r="A478" s="10" t="n"/>
      <c r="B478" s="10" t="n"/>
      <c r="C478" s="9">
        <f>IF(B478="","",VLOOKUP(B478,'Danh muc'!A:B,2,FALSE))</f>
        <v/>
      </c>
      <c r="D478" s="10" t="n"/>
      <c r="E478" s="10" t="n"/>
      <c r="F478" s="9">
        <f>IF(B478="","",D478*E478)</f>
        <v/>
      </c>
      <c r="G478" s="10" t="n"/>
      <c r="H478" s="10" t="n"/>
    </row>
    <row r="479">
      <c r="A479" s="10" t="n"/>
      <c r="B479" s="10" t="n"/>
      <c r="C479" s="9">
        <f>IF(B479="","",VLOOKUP(B479,'Danh muc'!A:B,2,FALSE))</f>
        <v/>
      </c>
      <c r="D479" s="10" t="n"/>
      <c r="E479" s="10" t="n"/>
      <c r="F479" s="9">
        <f>IF(B479="","",D479*E479)</f>
        <v/>
      </c>
      <c r="G479" s="10" t="n"/>
      <c r="H479" s="10" t="n"/>
    </row>
    <row r="480">
      <c r="A480" s="10" t="n"/>
      <c r="B480" s="10" t="n"/>
      <c r="C480" s="9">
        <f>IF(B480="","",VLOOKUP(B480,'Danh muc'!A:B,2,FALSE))</f>
        <v/>
      </c>
      <c r="D480" s="10" t="n"/>
      <c r="E480" s="10" t="n"/>
      <c r="F480" s="9">
        <f>IF(B480="","",D480*E480)</f>
        <v/>
      </c>
      <c r="G480" s="10" t="n"/>
      <c r="H480" s="10" t="n"/>
    </row>
    <row r="481">
      <c r="A481" s="10" t="n"/>
      <c r="B481" s="10" t="n"/>
      <c r="C481" s="9">
        <f>IF(B481="","",VLOOKUP(B481,'Danh muc'!A:B,2,FALSE))</f>
        <v/>
      </c>
      <c r="D481" s="10" t="n"/>
      <c r="E481" s="10" t="n"/>
      <c r="F481" s="9">
        <f>IF(B481="","",D481*E481)</f>
        <v/>
      </c>
      <c r="G481" s="10" t="n"/>
      <c r="H481" s="10" t="n"/>
    </row>
    <row r="482">
      <c r="A482" s="10" t="n"/>
      <c r="B482" s="10" t="n"/>
      <c r="C482" s="9">
        <f>IF(B482="","",VLOOKUP(B482,'Danh muc'!A:B,2,FALSE))</f>
        <v/>
      </c>
      <c r="D482" s="10" t="n"/>
      <c r="E482" s="10" t="n"/>
      <c r="F482" s="9">
        <f>IF(B482="","",D482*E482)</f>
        <v/>
      </c>
      <c r="G482" s="10" t="n"/>
      <c r="H482" s="10" t="n"/>
    </row>
    <row r="483">
      <c r="A483" s="10" t="n"/>
      <c r="B483" s="10" t="n"/>
      <c r="C483" s="9">
        <f>IF(B483="","",VLOOKUP(B483,'Danh muc'!A:B,2,FALSE))</f>
        <v/>
      </c>
      <c r="D483" s="10" t="n"/>
      <c r="E483" s="10" t="n"/>
      <c r="F483" s="9">
        <f>IF(B483="","",D483*E483)</f>
        <v/>
      </c>
      <c r="G483" s="10" t="n"/>
      <c r="H483" s="10" t="n"/>
    </row>
    <row r="484">
      <c r="A484" s="10" t="n"/>
      <c r="B484" s="10" t="n"/>
      <c r="C484" s="9">
        <f>IF(B484="","",VLOOKUP(B484,'Danh muc'!A:B,2,FALSE))</f>
        <v/>
      </c>
      <c r="D484" s="10" t="n"/>
      <c r="E484" s="10" t="n"/>
      <c r="F484" s="9">
        <f>IF(B484="","",D484*E484)</f>
        <v/>
      </c>
      <c r="G484" s="10" t="n"/>
      <c r="H484" s="10" t="n"/>
    </row>
    <row r="485">
      <c r="A485" s="10" t="n"/>
      <c r="B485" s="10" t="n"/>
      <c r="C485" s="9">
        <f>IF(B485="","",VLOOKUP(B485,'Danh muc'!A:B,2,FALSE))</f>
        <v/>
      </c>
      <c r="D485" s="10" t="n"/>
      <c r="E485" s="10" t="n"/>
      <c r="F485" s="9">
        <f>IF(B485="","",D485*E485)</f>
        <v/>
      </c>
      <c r="G485" s="10" t="n"/>
      <c r="H485" s="10" t="n"/>
    </row>
    <row r="486">
      <c r="A486" s="10" t="n"/>
      <c r="B486" s="10" t="n"/>
      <c r="C486" s="9">
        <f>IF(B486="","",VLOOKUP(B486,'Danh muc'!A:B,2,FALSE))</f>
        <v/>
      </c>
      <c r="D486" s="10" t="n"/>
      <c r="E486" s="10" t="n"/>
      <c r="F486" s="9">
        <f>IF(B486="","",D486*E486)</f>
        <v/>
      </c>
      <c r="G486" s="10" t="n"/>
      <c r="H486" s="10" t="n"/>
    </row>
    <row r="487">
      <c r="A487" s="10" t="n"/>
      <c r="B487" s="10" t="n"/>
      <c r="C487" s="9">
        <f>IF(B487="","",VLOOKUP(B487,'Danh muc'!A:B,2,FALSE))</f>
        <v/>
      </c>
      <c r="D487" s="10" t="n"/>
      <c r="E487" s="10" t="n"/>
      <c r="F487" s="9">
        <f>IF(B487="","",D487*E487)</f>
        <v/>
      </c>
      <c r="G487" s="10" t="n"/>
      <c r="H487" s="10" t="n"/>
    </row>
    <row r="488">
      <c r="A488" s="10" t="n"/>
      <c r="B488" s="10" t="n"/>
      <c r="C488" s="9">
        <f>IF(B488="","",VLOOKUP(B488,'Danh muc'!A:B,2,FALSE))</f>
        <v/>
      </c>
      <c r="D488" s="10" t="n"/>
      <c r="E488" s="10" t="n"/>
      <c r="F488" s="9">
        <f>IF(B488="","",D488*E488)</f>
        <v/>
      </c>
      <c r="G488" s="10" t="n"/>
      <c r="H488" s="10" t="n"/>
    </row>
    <row r="489">
      <c r="A489" s="10" t="n"/>
      <c r="B489" s="10" t="n"/>
      <c r="C489" s="9">
        <f>IF(B489="","",VLOOKUP(B489,'Danh muc'!A:B,2,FALSE))</f>
        <v/>
      </c>
      <c r="D489" s="10" t="n"/>
      <c r="E489" s="10" t="n"/>
      <c r="F489" s="9">
        <f>IF(B489="","",D489*E489)</f>
        <v/>
      </c>
      <c r="G489" s="10" t="n"/>
      <c r="H489" s="10" t="n"/>
    </row>
    <row r="490">
      <c r="A490" s="10" t="n"/>
      <c r="B490" s="10" t="n"/>
      <c r="C490" s="9">
        <f>IF(B490="","",VLOOKUP(B490,'Danh muc'!A:B,2,FALSE))</f>
        <v/>
      </c>
      <c r="D490" s="10" t="n"/>
      <c r="E490" s="10" t="n"/>
      <c r="F490" s="9">
        <f>IF(B490="","",D490*E490)</f>
        <v/>
      </c>
      <c r="G490" s="10" t="n"/>
      <c r="H490" s="10" t="n"/>
    </row>
    <row r="491">
      <c r="A491" s="10" t="n"/>
      <c r="B491" s="10" t="n"/>
      <c r="C491" s="9">
        <f>IF(B491="","",VLOOKUP(B491,'Danh muc'!A:B,2,FALSE))</f>
        <v/>
      </c>
      <c r="D491" s="10" t="n"/>
      <c r="E491" s="10" t="n"/>
      <c r="F491" s="9">
        <f>IF(B491="","",D491*E491)</f>
        <v/>
      </c>
      <c r="G491" s="10" t="n"/>
      <c r="H491" s="10" t="n"/>
    </row>
    <row r="492">
      <c r="A492" s="10" t="n"/>
      <c r="B492" s="10" t="n"/>
      <c r="C492" s="9">
        <f>IF(B492="","",VLOOKUP(B492,'Danh muc'!A:B,2,FALSE))</f>
        <v/>
      </c>
      <c r="D492" s="10" t="n"/>
      <c r="E492" s="10" t="n"/>
      <c r="F492" s="9">
        <f>IF(B492="","",D492*E492)</f>
        <v/>
      </c>
      <c r="G492" s="10" t="n"/>
      <c r="H492" s="10" t="n"/>
    </row>
    <row r="493">
      <c r="A493" s="10" t="n"/>
      <c r="B493" s="10" t="n"/>
      <c r="C493" s="9">
        <f>IF(B493="","",VLOOKUP(B493,'Danh muc'!A:B,2,FALSE))</f>
        <v/>
      </c>
      <c r="D493" s="10" t="n"/>
      <c r="E493" s="10" t="n"/>
      <c r="F493" s="9">
        <f>IF(B493="","",D493*E493)</f>
        <v/>
      </c>
      <c r="G493" s="10" t="n"/>
      <c r="H493" s="10" t="n"/>
    </row>
    <row r="494">
      <c r="A494" s="10" t="n"/>
      <c r="B494" s="10" t="n"/>
      <c r="C494" s="9">
        <f>IF(B494="","",VLOOKUP(B494,'Danh muc'!A:B,2,FALSE))</f>
        <v/>
      </c>
      <c r="D494" s="10" t="n"/>
      <c r="E494" s="10" t="n"/>
      <c r="F494" s="9">
        <f>IF(B494="","",D494*E494)</f>
        <v/>
      </c>
      <c r="G494" s="10" t="n"/>
      <c r="H494" s="10" t="n"/>
    </row>
    <row r="495">
      <c r="A495" s="10" t="n"/>
      <c r="B495" s="10" t="n"/>
      <c r="C495" s="9">
        <f>IF(B495="","",VLOOKUP(B495,'Danh muc'!A:B,2,FALSE))</f>
        <v/>
      </c>
      <c r="D495" s="10" t="n"/>
      <c r="E495" s="10" t="n"/>
      <c r="F495" s="9">
        <f>IF(B495="","",D495*E495)</f>
        <v/>
      </c>
      <c r="G495" s="10" t="n"/>
      <c r="H495" s="10" t="n"/>
    </row>
    <row r="496">
      <c r="A496" s="10" t="n"/>
      <c r="B496" s="10" t="n"/>
      <c r="C496" s="9">
        <f>IF(B496="","",VLOOKUP(B496,'Danh muc'!A:B,2,FALSE))</f>
        <v/>
      </c>
      <c r="D496" s="10" t="n"/>
      <c r="E496" s="10" t="n"/>
      <c r="F496" s="9">
        <f>IF(B496="","",D496*E496)</f>
        <v/>
      </c>
      <c r="G496" s="10" t="n"/>
      <c r="H496" s="10" t="n"/>
    </row>
    <row r="497">
      <c r="A497" s="10" t="n"/>
      <c r="B497" s="10" t="n"/>
      <c r="C497" s="9">
        <f>IF(B497="","",VLOOKUP(B497,'Danh muc'!A:B,2,FALSE))</f>
        <v/>
      </c>
      <c r="D497" s="10" t="n"/>
      <c r="E497" s="10" t="n"/>
      <c r="F497" s="9">
        <f>IF(B497="","",D497*E497)</f>
        <v/>
      </c>
      <c r="G497" s="10" t="n"/>
      <c r="H497" s="10" t="n"/>
    </row>
    <row r="498">
      <c r="A498" s="10" t="n"/>
      <c r="B498" s="10" t="n"/>
      <c r="C498" s="9">
        <f>IF(B498="","",VLOOKUP(B498,'Danh muc'!A:B,2,FALSE))</f>
        <v/>
      </c>
      <c r="D498" s="10" t="n"/>
      <c r="E498" s="10" t="n"/>
      <c r="F498" s="9">
        <f>IF(B498="","",D498*E498)</f>
        <v/>
      </c>
      <c r="G498" s="10" t="n"/>
      <c r="H498" s="10" t="n"/>
    </row>
    <row r="499">
      <c r="A499" s="10" t="n"/>
      <c r="B499" s="10" t="n"/>
      <c r="C499" s="9">
        <f>IF(B499="","",VLOOKUP(B499,'Danh muc'!A:B,2,FALSE))</f>
        <v/>
      </c>
      <c r="D499" s="10" t="n"/>
      <c r="E499" s="10" t="n"/>
      <c r="F499" s="9">
        <f>IF(B499="","",D499*E499)</f>
        <v/>
      </c>
      <c r="G499" s="10" t="n"/>
      <c r="H499" s="10" t="n"/>
    </row>
    <row r="500">
      <c r="A500" s="10" t="n"/>
      <c r="B500" s="10" t="n"/>
      <c r="C500" s="9">
        <f>IF(B500="","",VLOOKUP(B500,'Danh muc'!A:B,2,FALSE))</f>
        <v/>
      </c>
      <c r="D500" s="10" t="n"/>
      <c r="E500" s="10" t="n"/>
      <c r="F500" s="9">
        <f>IF(B500="","",D500*E500)</f>
        <v/>
      </c>
      <c r="G500" s="10" t="n"/>
      <c r="H500" s="10" t="n"/>
    </row>
    <row r="501">
      <c r="A501" s="10" t="n"/>
      <c r="B501" s="10" t="n"/>
      <c r="C501" s="9">
        <f>IF(B501="","",VLOOKUP(B501,'Danh muc'!A:B,2,FALSE))</f>
        <v/>
      </c>
      <c r="D501" s="10" t="n"/>
      <c r="E501" s="10" t="n"/>
      <c r="F501" s="9">
        <f>IF(B501="","",D501*E501)</f>
        <v/>
      </c>
      <c r="G501" s="10" t="n"/>
      <c r="H501" s="10" t="n"/>
    </row>
    <row r="502">
      <c r="A502" s="10" t="n"/>
      <c r="B502" s="10" t="n"/>
      <c r="C502" s="9">
        <f>IF(B502="","",VLOOKUP(B502,'Danh muc'!A:B,2,FALSE))</f>
        <v/>
      </c>
      <c r="D502" s="10" t="n"/>
      <c r="E502" s="10" t="n"/>
      <c r="F502" s="9">
        <f>IF(B502="","",D502*E502)</f>
        <v/>
      </c>
      <c r="G502" s="10" t="n"/>
      <c r="H502" s="10" t="n"/>
    </row>
    <row r="505">
      <c r="A505" s="11" t="inlineStr">
        <is>
          <t>Tạo bởi ExcelToApp.vn — Cần phân quyền cho nhân viên? Liên hệ chúng tôi</t>
        </is>
      </c>
    </row>
  </sheetData>
  <mergeCells count="1">
    <mergeCell ref="A505:H505"/>
  </mergeCells>
  <dataValidations count="1">
    <dataValidation sqref="G3:G502" showDropDown="0" showInputMessage="0" showErrorMessage="0" allowBlank="1" type="list">
      <formula1>"Bán hàng,Trả NCC,Hỏng,Điều chỉnh kiểm kê,Khác"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20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22" customWidth="1" min="2" max="2"/>
    <col width="14" customWidth="1" min="3" max="3"/>
    <col width="12" customWidth="1" min="4" max="4"/>
    <col width="12" customWidth="1" min="5" max="5"/>
    <col width="12" customWidth="1" min="6" max="6"/>
    <col width="14" customWidth="1" min="7" max="7"/>
    <col width="14" customWidth="1" min="8" max="8"/>
    <col width="14" customWidth="1" min="9" max="9"/>
  </cols>
  <sheetData>
    <row r="1" ht="30" customHeight="1">
      <c r="A1" s="7" t="inlineStr">
        <is>
          <t>Mã hàng</t>
        </is>
      </c>
      <c r="B1" s="7" t="inlineStr">
        <is>
          <t>Tên hàng</t>
        </is>
      </c>
      <c r="C1" s="7" t="inlineStr">
        <is>
          <t>Nhóm hàng</t>
        </is>
      </c>
      <c r="D1" s="7" t="inlineStr">
        <is>
          <t>Giá nhập</t>
        </is>
      </c>
      <c r="E1" s="7" t="inlineStr">
        <is>
          <t>Tổng nhập</t>
        </is>
      </c>
      <c r="F1" s="7" t="inlineStr">
        <is>
          <t>Tổng xuất</t>
        </is>
      </c>
      <c r="G1" s="7" t="inlineStr">
        <is>
          <t>Tồn hiện tại</t>
        </is>
      </c>
      <c r="H1" s="7" t="inlineStr">
        <is>
          <t>Trạng thái</t>
        </is>
      </c>
      <c r="I1" s="7" t="inlineStr">
        <is>
          <t>Giá trị tồn</t>
        </is>
      </c>
    </row>
    <row r="2" ht="22" customHeight="1">
      <c r="A2" s="8" t="inlineStr">
        <is>
          <t>Từ Danh muc</t>
        </is>
      </c>
      <c r="B2" s="8" t="inlineStr">
        <is>
          <t>Tự động</t>
        </is>
      </c>
      <c r="C2" s="8" t="inlineStr">
        <is>
          <t>Tự động</t>
        </is>
      </c>
      <c r="D2" s="8" t="inlineStr">
        <is>
          <t>Tự động</t>
        </is>
      </c>
      <c r="E2" s="8" t="inlineStr">
        <is>
          <t>Tong tu Phieu nhap</t>
        </is>
      </c>
      <c r="F2" s="8" t="inlineStr">
        <is>
          <t>Tong tu Phieu xuat</t>
        </is>
      </c>
      <c r="G2" s="8" t="inlineStr">
        <is>
          <t>Nhap - Xuat</t>
        </is>
      </c>
      <c r="H2" s="8" t="inlineStr">
        <is>
          <t>Tự động</t>
        </is>
      </c>
      <c r="I2" s="8" t="inlineStr">
        <is>
          <t>Ton x Gia nhap</t>
        </is>
      </c>
    </row>
    <row r="3">
      <c r="A3" s="9">
        <f>IF('Danh muc'!A3="","",'Danh muc'!A3)</f>
        <v/>
      </c>
      <c r="B3" s="9">
        <f>IF(A3="","",VLOOKUP(A3,'Danh muc'!A:B,2,FALSE))</f>
        <v/>
      </c>
      <c r="C3" s="9">
        <f>IF(A3="","",VLOOKUP(A3,'Danh muc'!A:C,3,FALSE))</f>
        <v/>
      </c>
      <c r="D3" s="9">
        <f>IF(A3="","",VLOOKUP(A3,'Danh muc'!A:E,5,FALSE))</f>
        <v/>
      </c>
      <c r="E3" s="9">
        <f>IF(A3="","",SUMIF('Phieu nhap'!B:B,A3,'Phieu nhap'!D:D))</f>
        <v/>
      </c>
      <c r="F3" s="9">
        <f>IF(A3="","",SUMIF('Phieu xuat'!B:B,A3,'Phieu xuat'!D:D))</f>
        <v/>
      </c>
      <c r="G3" s="9">
        <f>IF(A3="","",E3-F3)</f>
        <v/>
      </c>
      <c r="H3" s="9">
        <f>IF(A3="","",IF(G3=0,"Hết hàng",IF(G3&lt;VLOOKUP(A3,'Danh muc'!A:G,7,FALSE),"Sắp hết","Còn hàng")))</f>
        <v/>
      </c>
      <c r="I3" s="9">
        <f>IF(A3="","",G3*D3)</f>
        <v/>
      </c>
    </row>
    <row r="4">
      <c r="A4" s="9">
        <f>IF('Danh muc'!A4="","",'Danh muc'!A4)</f>
        <v/>
      </c>
      <c r="B4" s="9">
        <f>IF(A4="","",VLOOKUP(A4,'Danh muc'!A:B,2,FALSE))</f>
        <v/>
      </c>
      <c r="C4" s="9">
        <f>IF(A4="","",VLOOKUP(A4,'Danh muc'!A:C,3,FALSE))</f>
        <v/>
      </c>
      <c r="D4" s="9">
        <f>IF(A4="","",VLOOKUP(A4,'Danh muc'!A:E,5,FALSE))</f>
        <v/>
      </c>
      <c r="E4" s="9">
        <f>IF(A4="","",SUMIF('Phieu nhap'!B:B,A4,'Phieu nhap'!D:D))</f>
        <v/>
      </c>
      <c r="F4" s="9">
        <f>IF(A4="","",SUMIF('Phieu xuat'!B:B,A4,'Phieu xuat'!D:D))</f>
        <v/>
      </c>
      <c r="G4" s="9">
        <f>IF(A4="","",E4-F4)</f>
        <v/>
      </c>
      <c r="H4" s="9">
        <f>IF(A4="","",IF(G4=0,"Hết hàng",IF(G4&lt;VLOOKUP(A4,'Danh muc'!A:G,7,FALSE),"Sắp hết","Còn hàng")))</f>
        <v/>
      </c>
      <c r="I4" s="9">
        <f>IF(A4="","",G4*D4)</f>
        <v/>
      </c>
    </row>
    <row r="5">
      <c r="A5" s="9">
        <f>IF('Danh muc'!A5="","",'Danh muc'!A5)</f>
        <v/>
      </c>
      <c r="B5" s="9">
        <f>IF(A5="","",VLOOKUP(A5,'Danh muc'!A:B,2,FALSE))</f>
        <v/>
      </c>
      <c r="C5" s="9">
        <f>IF(A5="","",VLOOKUP(A5,'Danh muc'!A:C,3,FALSE))</f>
        <v/>
      </c>
      <c r="D5" s="9">
        <f>IF(A5="","",VLOOKUP(A5,'Danh muc'!A:E,5,FALSE))</f>
        <v/>
      </c>
      <c r="E5" s="9">
        <f>IF(A5="","",SUMIF('Phieu nhap'!B:B,A5,'Phieu nhap'!D:D))</f>
        <v/>
      </c>
      <c r="F5" s="9">
        <f>IF(A5="","",SUMIF('Phieu xuat'!B:B,A5,'Phieu xuat'!D:D))</f>
        <v/>
      </c>
      <c r="G5" s="9">
        <f>IF(A5="","",E5-F5)</f>
        <v/>
      </c>
      <c r="H5" s="9">
        <f>IF(A5="","",IF(G5=0,"Hết hàng",IF(G5&lt;VLOOKUP(A5,'Danh muc'!A:G,7,FALSE),"Sắp hết","Còn hàng")))</f>
        <v/>
      </c>
      <c r="I5" s="9">
        <f>IF(A5="","",G5*D5)</f>
        <v/>
      </c>
    </row>
    <row r="6">
      <c r="A6" s="9">
        <f>IF('Danh muc'!A6="","",'Danh muc'!A6)</f>
        <v/>
      </c>
      <c r="B6" s="9">
        <f>IF(A6="","",VLOOKUP(A6,'Danh muc'!A:B,2,FALSE))</f>
        <v/>
      </c>
      <c r="C6" s="9">
        <f>IF(A6="","",VLOOKUP(A6,'Danh muc'!A:C,3,FALSE))</f>
        <v/>
      </c>
      <c r="D6" s="9">
        <f>IF(A6="","",VLOOKUP(A6,'Danh muc'!A:E,5,FALSE))</f>
        <v/>
      </c>
      <c r="E6" s="9">
        <f>IF(A6="","",SUMIF('Phieu nhap'!B:B,A6,'Phieu nhap'!D:D))</f>
        <v/>
      </c>
      <c r="F6" s="9">
        <f>IF(A6="","",SUMIF('Phieu xuat'!B:B,A6,'Phieu xuat'!D:D))</f>
        <v/>
      </c>
      <c r="G6" s="9">
        <f>IF(A6="","",E6-F6)</f>
        <v/>
      </c>
      <c r="H6" s="9">
        <f>IF(A6="","",IF(G6=0,"Hết hàng",IF(G6&lt;VLOOKUP(A6,'Danh muc'!A:G,7,FALSE),"Sắp hết","Còn hàng")))</f>
        <v/>
      </c>
      <c r="I6" s="9">
        <f>IF(A6="","",G6*D6)</f>
        <v/>
      </c>
    </row>
    <row r="7">
      <c r="A7" s="9">
        <f>IF('Danh muc'!A7="","",'Danh muc'!A7)</f>
        <v/>
      </c>
      <c r="B7" s="9">
        <f>IF(A7="","",VLOOKUP(A7,'Danh muc'!A:B,2,FALSE))</f>
        <v/>
      </c>
      <c r="C7" s="9">
        <f>IF(A7="","",VLOOKUP(A7,'Danh muc'!A:C,3,FALSE))</f>
        <v/>
      </c>
      <c r="D7" s="9">
        <f>IF(A7="","",VLOOKUP(A7,'Danh muc'!A:E,5,FALSE))</f>
        <v/>
      </c>
      <c r="E7" s="9">
        <f>IF(A7="","",SUMIF('Phieu nhap'!B:B,A7,'Phieu nhap'!D:D))</f>
        <v/>
      </c>
      <c r="F7" s="9">
        <f>IF(A7="","",SUMIF('Phieu xuat'!B:B,A7,'Phieu xuat'!D:D))</f>
        <v/>
      </c>
      <c r="G7" s="9">
        <f>IF(A7="","",E7-F7)</f>
        <v/>
      </c>
      <c r="H7" s="9">
        <f>IF(A7="","",IF(G7=0,"Hết hàng",IF(G7&lt;VLOOKUP(A7,'Danh muc'!A:G,7,FALSE),"Sắp hết","Còn hàng")))</f>
        <v/>
      </c>
      <c r="I7" s="9">
        <f>IF(A7="","",G7*D7)</f>
        <v/>
      </c>
    </row>
    <row r="8">
      <c r="A8" s="9">
        <f>IF('Danh muc'!A8="","",'Danh muc'!A8)</f>
        <v/>
      </c>
      <c r="B8" s="9">
        <f>IF(A8="","",VLOOKUP(A8,'Danh muc'!A:B,2,FALSE))</f>
        <v/>
      </c>
      <c r="C8" s="9">
        <f>IF(A8="","",VLOOKUP(A8,'Danh muc'!A:C,3,FALSE))</f>
        <v/>
      </c>
      <c r="D8" s="9">
        <f>IF(A8="","",VLOOKUP(A8,'Danh muc'!A:E,5,FALSE))</f>
        <v/>
      </c>
      <c r="E8" s="9">
        <f>IF(A8="","",SUMIF('Phieu nhap'!B:B,A8,'Phieu nhap'!D:D))</f>
        <v/>
      </c>
      <c r="F8" s="9">
        <f>IF(A8="","",SUMIF('Phieu xuat'!B:B,A8,'Phieu xuat'!D:D))</f>
        <v/>
      </c>
      <c r="G8" s="9">
        <f>IF(A8="","",E8-F8)</f>
        <v/>
      </c>
      <c r="H8" s="9">
        <f>IF(A8="","",IF(G8=0,"Hết hàng",IF(G8&lt;VLOOKUP(A8,'Danh muc'!A:G,7,FALSE),"Sắp hết","Còn hàng")))</f>
        <v/>
      </c>
      <c r="I8" s="9">
        <f>IF(A8="","",G8*D8)</f>
        <v/>
      </c>
    </row>
    <row r="9">
      <c r="A9" s="9">
        <f>IF('Danh muc'!A9="","",'Danh muc'!A9)</f>
        <v/>
      </c>
      <c r="B9" s="9">
        <f>IF(A9="","",VLOOKUP(A9,'Danh muc'!A:B,2,FALSE))</f>
        <v/>
      </c>
      <c r="C9" s="9">
        <f>IF(A9="","",VLOOKUP(A9,'Danh muc'!A:C,3,FALSE))</f>
        <v/>
      </c>
      <c r="D9" s="9">
        <f>IF(A9="","",VLOOKUP(A9,'Danh muc'!A:E,5,FALSE))</f>
        <v/>
      </c>
      <c r="E9" s="9">
        <f>IF(A9="","",SUMIF('Phieu nhap'!B:B,A9,'Phieu nhap'!D:D))</f>
        <v/>
      </c>
      <c r="F9" s="9">
        <f>IF(A9="","",SUMIF('Phieu xuat'!B:B,A9,'Phieu xuat'!D:D))</f>
        <v/>
      </c>
      <c r="G9" s="9">
        <f>IF(A9="","",E9-F9)</f>
        <v/>
      </c>
      <c r="H9" s="9">
        <f>IF(A9="","",IF(G9=0,"Hết hàng",IF(G9&lt;VLOOKUP(A9,'Danh muc'!A:G,7,FALSE),"Sắp hết","Còn hàng")))</f>
        <v/>
      </c>
      <c r="I9" s="9">
        <f>IF(A9="","",G9*D9)</f>
        <v/>
      </c>
    </row>
    <row r="10">
      <c r="A10" s="9">
        <f>IF('Danh muc'!A10="","",'Danh muc'!A10)</f>
        <v/>
      </c>
      <c r="B10" s="9">
        <f>IF(A10="","",VLOOKUP(A10,'Danh muc'!A:B,2,FALSE))</f>
        <v/>
      </c>
      <c r="C10" s="9">
        <f>IF(A10="","",VLOOKUP(A10,'Danh muc'!A:C,3,FALSE))</f>
        <v/>
      </c>
      <c r="D10" s="9">
        <f>IF(A10="","",VLOOKUP(A10,'Danh muc'!A:E,5,FALSE))</f>
        <v/>
      </c>
      <c r="E10" s="9">
        <f>IF(A10="","",SUMIF('Phieu nhap'!B:B,A10,'Phieu nhap'!D:D))</f>
        <v/>
      </c>
      <c r="F10" s="9">
        <f>IF(A10="","",SUMIF('Phieu xuat'!B:B,A10,'Phieu xuat'!D:D))</f>
        <v/>
      </c>
      <c r="G10" s="9">
        <f>IF(A10="","",E10-F10)</f>
        <v/>
      </c>
      <c r="H10" s="9">
        <f>IF(A10="","",IF(G10=0,"Hết hàng",IF(G10&lt;VLOOKUP(A10,'Danh muc'!A:G,7,FALSE),"Sắp hết","Còn hàng")))</f>
        <v/>
      </c>
      <c r="I10" s="9">
        <f>IF(A10="","",G10*D10)</f>
        <v/>
      </c>
    </row>
    <row r="11">
      <c r="A11" s="9">
        <f>IF('Danh muc'!A11="","",'Danh muc'!A11)</f>
        <v/>
      </c>
      <c r="B11" s="9">
        <f>IF(A11="","",VLOOKUP(A11,'Danh muc'!A:B,2,FALSE))</f>
        <v/>
      </c>
      <c r="C11" s="9">
        <f>IF(A11="","",VLOOKUP(A11,'Danh muc'!A:C,3,FALSE))</f>
        <v/>
      </c>
      <c r="D11" s="9">
        <f>IF(A11="","",VLOOKUP(A11,'Danh muc'!A:E,5,FALSE))</f>
        <v/>
      </c>
      <c r="E11" s="9">
        <f>IF(A11="","",SUMIF('Phieu nhap'!B:B,A11,'Phieu nhap'!D:D))</f>
        <v/>
      </c>
      <c r="F11" s="9">
        <f>IF(A11="","",SUMIF('Phieu xuat'!B:B,A11,'Phieu xuat'!D:D))</f>
        <v/>
      </c>
      <c r="G11" s="9">
        <f>IF(A11="","",E11-F11)</f>
        <v/>
      </c>
      <c r="H11" s="9">
        <f>IF(A11="","",IF(G11=0,"Hết hàng",IF(G11&lt;VLOOKUP(A11,'Danh muc'!A:G,7,FALSE),"Sắp hết","Còn hàng")))</f>
        <v/>
      </c>
      <c r="I11" s="9">
        <f>IF(A11="","",G11*D11)</f>
        <v/>
      </c>
    </row>
    <row r="12">
      <c r="A12" s="9">
        <f>IF('Danh muc'!A12="","",'Danh muc'!A12)</f>
        <v/>
      </c>
      <c r="B12" s="9">
        <f>IF(A12="","",VLOOKUP(A12,'Danh muc'!A:B,2,FALSE))</f>
        <v/>
      </c>
      <c r="C12" s="9">
        <f>IF(A12="","",VLOOKUP(A12,'Danh muc'!A:C,3,FALSE))</f>
        <v/>
      </c>
      <c r="D12" s="9">
        <f>IF(A12="","",VLOOKUP(A12,'Danh muc'!A:E,5,FALSE))</f>
        <v/>
      </c>
      <c r="E12" s="9">
        <f>IF(A12="","",SUMIF('Phieu nhap'!B:B,A12,'Phieu nhap'!D:D))</f>
        <v/>
      </c>
      <c r="F12" s="9">
        <f>IF(A12="","",SUMIF('Phieu xuat'!B:B,A12,'Phieu xuat'!D:D))</f>
        <v/>
      </c>
      <c r="G12" s="9">
        <f>IF(A12="","",E12-F12)</f>
        <v/>
      </c>
      <c r="H12" s="9">
        <f>IF(A12="","",IF(G12=0,"Hết hàng",IF(G12&lt;VLOOKUP(A12,'Danh muc'!A:G,7,FALSE),"Sắp hết","Còn hàng")))</f>
        <v/>
      </c>
      <c r="I12" s="9">
        <f>IF(A12="","",G12*D12)</f>
        <v/>
      </c>
    </row>
    <row r="13">
      <c r="A13" s="9">
        <f>IF('Danh muc'!A13="","",'Danh muc'!A13)</f>
        <v/>
      </c>
      <c r="B13" s="9">
        <f>IF(A13="","",VLOOKUP(A13,'Danh muc'!A:B,2,FALSE))</f>
        <v/>
      </c>
      <c r="C13" s="9">
        <f>IF(A13="","",VLOOKUP(A13,'Danh muc'!A:C,3,FALSE))</f>
        <v/>
      </c>
      <c r="D13" s="9">
        <f>IF(A13="","",VLOOKUP(A13,'Danh muc'!A:E,5,FALSE))</f>
        <v/>
      </c>
      <c r="E13" s="9">
        <f>IF(A13="","",SUMIF('Phieu nhap'!B:B,A13,'Phieu nhap'!D:D))</f>
        <v/>
      </c>
      <c r="F13" s="9">
        <f>IF(A13="","",SUMIF('Phieu xuat'!B:B,A13,'Phieu xuat'!D:D))</f>
        <v/>
      </c>
      <c r="G13" s="9">
        <f>IF(A13="","",E13-F13)</f>
        <v/>
      </c>
      <c r="H13" s="9">
        <f>IF(A13="","",IF(G13=0,"Hết hàng",IF(G13&lt;VLOOKUP(A13,'Danh muc'!A:G,7,FALSE),"Sắp hết","Còn hàng")))</f>
        <v/>
      </c>
      <c r="I13" s="9">
        <f>IF(A13="","",G13*D13)</f>
        <v/>
      </c>
    </row>
    <row r="14">
      <c r="A14" s="9">
        <f>IF('Danh muc'!A14="","",'Danh muc'!A14)</f>
        <v/>
      </c>
      <c r="B14" s="9">
        <f>IF(A14="","",VLOOKUP(A14,'Danh muc'!A:B,2,FALSE))</f>
        <v/>
      </c>
      <c r="C14" s="9">
        <f>IF(A14="","",VLOOKUP(A14,'Danh muc'!A:C,3,FALSE))</f>
        <v/>
      </c>
      <c r="D14" s="9">
        <f>IF(A14="","",VLOOKUP(A14,'Danh muc'!A:E,5,FALSE))</f>
        <v/>
      </c>
      <c r="E14" s="9">
        <f>IF(A14="","",SUMIF('Phieu nhap'!B:B,A14,'Phieu nhap'!D:D))</f>
        <v/>
      </c>
      <c r="F14" s="9">
        <f>IF(A14="","",SUMIF('Phieu xuat'!B:B,A14,'Phieu xuat'!D:D))</f>
        <v/>
      </c>
      <c r="G14" s="9">
        <f>IF(A14="","",E14-F14)</f>
        <v/>
      </c>
      <c r="H14" s="9">
        <f>IF(A14="","",IF(G14=0,"Hết hàng",IF(G14&lt;VLOOKUP(A14,'Danh muc'!A:G,7,FALSE),"Sắp hết","Còn hàng")))</f>
        <v/>
      </c>
      <c r="I14" s="9">
        <f>IF(A14="","",G14*D14)</f>
        <v/>
      </c>
    </row>
    <row r="15">
      <c r="A15" s="9">
        <f>IF('Danh muc'!A15="","",'Danh muc'!A15)</f>
        <v/>
      </c>
      <c r="B15" s="9">
        <f>IF(A15="","",VLOOKUP(A15,'Danh muc'!A:B,2,FALSE))</f>
        <v/>
      </c>
      <c r="C15" s="9">
        <f>IF(A15="","",VLOOKUP(A15,'Danh muc'!A:C,3,FALSE))</f>
        <v/>
      </c>
      <c r="D15" s="9">
        <f>IF(A15="","",VLOOKUP(A15,'Danh muc'!A:E,5,FALSE))</f>
        <v/>
      </c>
      <c r="E15" s="9">
        <f>IF(A15="","",SUMIF('Phieu nhap'!B:B,A15,'Phieu nhap'!D:D))</f>
        <v/>
      </c>
      <c r="F15" s="9">
        <f>IF(A15="","",SUMIF('Phieu xuat'!B:B,A15,'Phieu xuat'!D:D))</f>
        <v/>
      </c>
      <c r="G15" s="9">
        <f>IF(A15="","",E15-F15)</f>
        <v/>
      </c>
      <c r="H15" s="9">
        <f>IF(A15="","",IF(G15=0,"Hết hàng",IF(G15&lt;VLOOKUP(A15,'Danh muc'!A:G,7,FALSE),"Sắp hết","Còn hàng")))</f>
        <v/>
      </c>
      <c r="I15" s="9">
        <f>IF(A15="","",G15*D15)</f>
        <v/>
      </c>
    </row>
    <row r="16">
      <c r="A16" s="9">
        <f>IF('Danh muc'!A16="","",'Danh muc'!A16)</f>
        <v/>
      </c>
      <c r="B16" s="9">
        <f>IF(A16="","",VLOOKUP(A16,'Danh muc'!A:B,2,FALSE))</f>
        <v/>
      </c>
      <c r="C16" s="9">
        <f>IF(A16="","",VLOOKUP(A16,'Danh muc'!A:C,3,FALSE))</f>
        <v/>
      </c>
      <c r="D16" s="9">
        <f>IF(A16="","",VLOOKUP(A16,'Danh muc'!A:E,5,FALSE))</f>
        <v/>
      </c>
      <c r="E16" s="9">
        <f>IF(A16="","",SUMIF('Phieu nhap'!B:B,A16,'Phieu nhap'!D:D))</f>
        <v/>
      </c>
      <c r="F16" s="9">
        <f>IF(A16="","",SUMIF('Phieu xuat'!B:B,A16,'Phieu xuat'!D:D))</f>
        <v/>
      </c>
      <c r="G16" s="9">
        <f>IF(A16="","",E16-F16)</f>
        <v/>
      </c>
      <c r="H16" s="9">
        <f>IF(A16="","",IF(G16=0,"Hết hàng",IF(G16&lt;VLOOKUP(A16,'Danh muc'!A:G,7,FALSE),"Sắp hết","Còn hàng")))</f>
        <v/>
      </c>
      <c r="I16" s="9">
        <f>IF(A16="","",G16*D16)</f>
        <v/>
      </c>
    </row>
    <row r="17">
      <c r="A17" s="9">
        <f>IF('Danh muc'!A17="","",'Danh muc'!A17)</f>
        <v/>
      </c>
      <c r="B17" s="9">
        <f>IF(A17="","",VLOOKUP(A17,'Danh muc'!A:B,2,FALSE))</f>
        <v/>
      </c>
      <c r="C17" s="9">
        <f>IF(A17="","",VLOOKUP(A17,'Danh muc'!A:C,3,FALSE))</f>
        <v/>
      </c>
      <c r="D17" s="9">
        <f>IF(A17="","",VLOOKUP(A17,'Danh muc'!A:E,5,FALSE))</f>
        <v/>
      </c>
      <c r="E17" s="9">
        <f>IF(A17="","",SUMIF('Phieu nhap'!B:B,A17,'Phieu nhap'!D:D))</f>
        <v/>
      </c>
      <c r="F17" s="9">
        <f>IF(A17="","",SUMIF('Phieu xuat'!B:B,A17,'Phieu xuat'!D:D))</f>
        <v/>
      </c>
      <c r="G17" s="9">
        <f>IF(A17="","",E17-F17)</f>
        <v/>
      </c>
      <c r="H17" s="9">
        <f>IF(A17="","",IF(G17=0,"Hết hàng",IF(G17&lt;VLOOKUP(A17,'Danh muc'!A:G,7,FALSE),"Sắp hết","Còn hàng")))</f>
        <v/>
      </c>
      <c r="I17" s="9">
        <f>IF(A17="","",G17*D17)</f>
        <v/>
      </c>
    </row>
    <row r="18">
      <c r="A18" s="9">
        <f>IF('Danh muc'!A18="","",'Danh muc'!A18)</f>
        <v/>
      </c>
      <c r="B18" s="9">
        <f>IF(A18="","",VLOOKUP(A18,'Danh muc'!A:B,2,FALSE))</f>
        <v/>
      </c>
      <c r="C18" s="9">
        <f>IF(A18="","",VLOOKUP(A18,'Danh muc'!A:C,3,FALSE))</f>
        <v/>
      </c>
      <c r="D18" s="9">
        <f>IF(A18="","",VLOOKUP(A18,'Danh muc'!A:E,5,FALSE))</f>
        <v/>
      </c>
      <c r="E18" s="9">
        <f>IF(A18="","",SUMIF('Phieu nhap'!B:B,A18,'Phieu nhap'!D:D))</f>
        <v/>
      </c>
      <c r="F18" s="9">
        <f>IF(A18="","",SUMIF('Phieu xuat'!B:B,A18,'Phieu xuat'!D:D))</f>
        <v/>
      </c>
      <c r="G18" s="9">
        <f>IF(A18="","",E18-F18)</f>
        <v/>
      </c>
      <c r="H18" s="9">
        <f>IF(A18="","",IF(G18=0,"Hết hàng",IF(G18&lt;VLOOKUP(A18,'Danh muc'!A:G,7,FALSE),"Sắp hết","Còn hàng")))</f>
        <v/>
      </c>
      <c r="I18" s="9">
        <f>IF(A18="","",G18*D18)</f>
        <v/>
      </c>
    </row>
    <row r="19">
      <c r="A19" s="9">
        <f>IF('Danh muc'!A19="","",'Danh muc'!A19)</f>
        <v/>
      </c>
      <c r="B19" s="9">
        <f>IF(A19="","",VLOOKUP(A19,'Danh muc'!A:B,2,FALSE))</f>
        <v/>
      </c>
      <c r="C19" s="9">
        <f>IF(A19="","",VLOOKUP(A19,'Danh muc'!A:C,3,FALSE))</f>
        <v/>
      </c>
      <c r="D19" s="9">
        <f>IF(A19="","",VLOOKUP(A19,'Danh muc'!A:E,5,FALSE))</f>
        <v/>
      </c>
      <c r="E19" s="9">
        <f>IF(A19="","",SUMIF('Phieu nhap'!B:B,A19,'Phieu nhap'!D:D))</f>
        <v/>
      </c>
      <c r="F19" s="9">
        <f>IF(A19="","",SUMIF('Phieu xuat'!B:B,A19,'Phieu xuat'!D:D))</f>
        <v/>
      </c>
      <c r="G19" s="9">
        <f>IF(A19="","",E19-F19)</f>
        <v/>
      </c>
      <c r="H19" s="9">
        <f>IF(A19="","",IF(G19=0,"Hết hàng",IF(G19&lt;VLOOKUP(A19,'Danh muc'!A:G,7,FALSE),"Sắp hết","Còn hàng")))</f>
        <v/>
      </c>
      <c r="I19" s="9">
        <f>IF(A19="","",G19*D19)</f>
        <v/>
      </c>
    </row>
    <row r="20">
      <c r="A20" s="9">
        <f>IF('Danh muc'!A20="","",'Danh muc'!A20)</f>
        <v/>
      </c>
      <c r="B20" s="9">
        <f>IF(A20="","",VLOOKUP(A20,'Danh muc'!A:B,2,FALSE))</f>
        <v/>
      </c>
      <c r="C20" s="9">
        <f>IF(A20="","",VLOOKUP(A20,'Danh muc'!A:C,3,FALSE))</f>
        <v/>
      </c>
      <c r="D20" s="9">
        <f>IF(A20="","",VLOOKUP(A20,'Danh muc'!A:E,5,FALSE))</f>
        <v/>
      </c>
      <c r="E20" s="9">
        <f>IF(A20="","",SUMIF('Phieu nhap'!B:B,A20,'Phieu nhap'!D:D))</f>
        <v/>
      </c>
      <c r="F20" s="9">
        <f>IF(A20="","",SUMIF('Phieu xuat'!B:B,A20,'Phieu xuat'!D:D))</f>
        <v/>
      </c>
      <c r="G20" s="9">
        <f>IF(A20="","",E20-F20)</f>
        <v/>
      </c>
      <c r="H20" s="9">
        <f>IF(A20="","",IF(G20=0,"Hết hàng",IF(G20&lt;VLOOKUP(A20,'Danh muc'!A:G,7,FALSE),"Sắp hết","Còn hàng")))</f>
        <v/>
      </c>
      <c r="I20" s="9">
        <f>IF(A20="","",G20*D20)</f>
        <v/>
      </c>
    </row>
    <row r="21">
      <c r="A21" s="9">
        <f>IF('Danh muc'!A21="","",'Danh muc'!A21)</f>
        <v/>
      </c>
      <c r="B21" s="9">
        <f>IF(A21="","",VLOOKUP(A21,'Danh muc'!A:B,2,FALSE))</f>
        <v/>
      </c>
      <c r="C21" s="9">
        <f>IF(A21="","",VLOOKUP(A21,'Danh muc'!A:C,3,FALSE))</f>
        <v/>
      </c>
      <c r="D21" s="9">
        <f>IF(A21="","",VLOOKUP(A21,'Danh muc'!A:E,5,FALSE))</f>
        <v/>
      </c>
      <c r="E21" s="9">
        <f>IF(A21="","",SUMIF('Phieu nhap'!B:B,A21,'Phieu nhap'!D:D))</f>
        <v/>
      </c>
      <c r="F21" s="9">
        <f>IF(A21="","",SUMIF('Phieu xuat'!B:B,A21,'Phieu xuat'!D:D))</f>
        <v/>
      </c>
      <c r="G21" s="9">
        <f>IF(A21="","",E21-F21)</f>
        <v/>
      </c>
      <c r="H21" s="9">
        <f>IF(A21="","",IF(G21=0,"Hết hàng",IF(G21&lt;VLOOKUP(A21,'Danh muc'!A:G,7,FALSE),"Sắp hết","Còn hàng")))</f>
        <v/>
      </c>
      <c r="I21" s="9">
        <f>IF(A21="","",G21*D21)</f>
        <v/>
      </c>
    </row>
    <row r="22">
      <c r="A22" s="9">
        <f>IF('Danh muc'!A22="","",'Danh muc'!A22)</f>
        <v/>
      </c>
      <c r="B22" s="9">
        <f>IF(A22="","",VLOOKUP(A22,'Danh muc'!A:B,2,FALSE))</f>
        <v/>
      </c>
      <c r="C22" s="9">
        <f>IF(A22="","",VLOOKUP(A22,'Danh muc'!A:C,3,FALSE))</f>
        <v/>
      </c>
      <c r="D22" s="9">
        <f>IF(A22="","",VLOOKUP(A22,'Danh muc'!A:E,5,FALSE))</f>
        <v/>
      </c>
      <c r="E22" s="9">
        <f>IF(A22="","",SUMIF('Phieu nhap'!B:B,A22,'Phieu nhap'!D:D))</f>
        <v/>
      </c>
      <c r="F22" s="9">
        <f>IF(A22="","",SUMIF('Phieu xuat'!B:B,A22,'Phieu xuat'!D:D))</f>
        <v/>
      </c>
      <c r="G22" s="9">
        <f>IF(A22="","",E22-F22)</f>
        <v/>
      </c>
      <c r="H22" s="9">
        <f>IF(A22="","",IF(G22=0,"Hết hàng",IF(G22&lt;VLOOKUP(A22,'Danh muc'!A:G,7,FALSE),"Sắp hết","Còn hàng")))</f>
        <v/>
      </c>
      <c r="I22" s="9">
        <f>IF(A22="","",G22*D22)</f>
        <v/>
      </c>
    </row>
    <row r="23">
      <c r="A23" s="9">
        <f>IF('Danh muc'!A23="","",'Danh muc'!A23)</f>
        <v/>
      </c>
      <c r="B23" s="9">
        <f>IF(A23="","",VLOOKUP(A23,'Danh muc'!A:B,2,FALSE))</f>
        <v/>
      </c>
      <c r="C23" s="9">
        <f>IF(A23="","",VLOOKUP(A23,'Danh muc'!A:C,3,FALSE))</f>
        <v/>
      </c>
      <c r="D23" s="9">
        <f>IF(A23="","",VLOOKUP(A23,'Danh muc'!A:E,5,FALSE))</f>
        <v/>
      </c>
      <c r="E23" s="9">
        <f>IF(A23="","",SUMIF('Phieu nhap'!B:B,A23,'Phieu nhap'!D:D))</f>
        <v/>
      </c>
      <c r="F23" s="9">
        <f>IF(A23="","",SUMIF('Phieu xuat'!B:B,A23,'Phieu xuat'!D:D))</f>
        <v/>
      </c>
      <c r="G23" s="9">
        <f>IF(A23="","",E23-F23)</f>
        <v/>
      </c>
      <c r="H23" s="9">
        <f>IF(A23="","",IF(G23=0,"Hết hàng",IF(G23&lt;VLOOKUP(A23,'Danh muc'!A:G,7,FALSE),"Sắp hết","Còn hàng")))</f>
        <v/>
      </c>
      <c r="I23" s="9">
        <f>IF(A23="","",G23*D23)</f>
        <v/>
      </c>
    </row>
    <row r="24">
      <c r="A24" s="9">
        <f>IF('Danh muc'!A24="","",'Danh muc'!A24)</f>
        <v/>
      </c>
      <c r="B24" s="9">
        <f>IF(A24="","",VLOOKUP(A24,'Danh muc'!A:B,2,FALSE))</f>
        <v/>
      </c>
      <c r="C24" s="9">
        <f>IF(A24="","",VLOOKUP(A24,'Danh muc'!A:C,3,FALSE))</f>
        <v/>
      </c>
      <c r="D24" s="9">
        <f>IF(A24="","",VLOOKUP(A24,'Danh muc'!A:E,5,FALSE))</f>
        <v/>
      </c>
      <c r="E24" s="9">
        <f>IF(A24="","",SUMIF('Phieu nhap'!B:B,A24,'Phieu nhap'!D:D))</f>
        <v/>
      </c>
      <c r="F24" s="9">
        <f>IF(A24="","",SUMIF('Phieu xuat'!B:B,A24,'Phieu xuat'!D:D))</f>
        <v/>
      </c>
      <c r="G24" s="9">
        <f>IF(A24="","",E24-F24)</f>
        <v/>
      </c>
      <c r="H24" s="9">
        <f>IF(A24="","",IF(G24=0,"Hết hàng",IF(G24&lt;VLOOKUP(A24,'Danh muc'!A:G,7,FALSE),"Sắp hết","Còn hàng")))</f>
        <v/>
      </c>
      <c r="I24" s="9">
        <f>IF(A24="","",G24*D24)</f>
        <v/>
      </c>
    </row>
    <row r="25">
      <c r="A25" s="9">
        <f>IF('Danh muc'!A25="","",'Danh muc'!A25)</f>
        <v/>
      </c>
      <c r="B25" s="9">
        <f>IF(A25="","",VLOOKUP(A25,'Danh muc'!A:B,2,FALSE))</f>
        <v/>
      </c>
      <c r="C25" s="9">
        <f>IF(A25="","",VLOOKUP(A25,'Danh muc'!A:C,3,FALSE))</f>
        <v/>
      </c>
      <c r="D25" s="9">
        <f>IF(A25="","",VLOOKUP(A25,'Danh muc'!A:E,5,FALSE))</f>
        <v/>
      </c>
      <c r="E25" s="9">
        <f>IF(A25="","",SUMIF('Phieu nhap'!B:B,A25,'Phieu nhap'!D:D))</f>
        <v/>
      </c>
      <c r="F25" s="9">
        <f>IF(A25="","",SUMIF('Phieu xuat'!B:B,A25,'Phieu xuat'!D:D))</f>
        <v/>
      </c>
      <c r="G25" s="9">
        <f>IF(A25="","",E25-F25)</f>
        <v/>
      </c>
      <c r="H25" s="9">
        <f>IF(A25="","",IF(G25=0,"Hết hàng",IF(G25&lt;VLOOKUP(A25,'Danh muc'!A:G,7,FALSE),"Sắp hết","Còn hàng")))</f>
        <v/>
      </c>
      <c r="I25" s="9">
        <f>IF(A25="","",G25*D25)</f>
        <v/>
      </c>
    </row>
    <row r="26">
      <c r="A26" s="9">
        <f>IF('Danh muc'!A26="","",'Danh muc'!A26)</f>
        <v/>
      </c>
      <c r="B26" s="9">
        <f>IF(A26="","",VLOOKUP(A26,'Danh muc'!A:B,2,FALSE))</f>
        <v/>
      </c>
      <c r="C26" s="9">
        <f>IF(A26="","",VLOOKUP(A26,'Danh muc'!A:C,3,FALSE))</f>
        <v/>
      </c>
      <c r="D26" s="9">
        <f>IF(A26="","",VLOOKUP(A26,'Danh muc'!A:E,5,FALSE))</f>
        <v/>
      </c>
      <c r="E26" s="9">
        <f>IF(A26="","",SUMIF('Phieu nhap'!B:B,A26,'Phieu nhap'!D:D))</f>
        <v/>
      </c>
      <c r="F26" s="9">
        <f>IF(A26="","",SUMIF('Phieu xuat'!B:B,A26,'Phieu xuat'!D:D))</f>
        <v/>
      </c>
      <c r="G26" s="9">
        <f>IF(A26="","",E26-F26)</f>
        <v/>
      </c>
      <c r="H26" s="9">
        <f>IF(A26="","",IF(G26=0,"Hết hàng",IF(G26&lt;VLOOKUP(A26,'Danh muc'!A:G,7,FALSE),"Sắp hết","Còn hàng")))</f>
        <v/>
      </c>
      <c r="I26" s="9">
        <f>IF(A26="","",G26*D26)</f>
        <v/>
      </c>
    </row>
    <row r="27">
      <c r="A27" s="9">
        <f>IF('Danh muc'!A27="","",'Danh muc'!A27)</f>
        <v/>
      </c>
      <c r="B27" s="9">
        <f>IF(A27="","",VLOOKUP(A27,'Danh muc'!A:B,2,FALSE))</f>
        <v/>
      </c>
      <c r="C27" s="9">
        <f>IF(A27="","",VLOOKUP(A27,'Danh muc'!A:C,3,FALSE))</f>
        <v/>
      </c>
      <c r="D27" s="9">
        <f>IF(A27="","",VLOOKUP(A27,'Danh muc'!A:E,5,FALSE))</f>
        <v/>
      </c>
      <c r="E27" s="9">
        <f>IF(A27="","",SUMIF('Phieu nhap'!B:B,A27,'Phieu nhap'!D:D))</f>
        <v/>
      </c>
      <c r="F27" s="9">
        <f>IF(A27="","",SUMIF('Phieu xuat'!B:B,A27,'Phieu xuat'!D:D))</f>
        <v/>
      </c>
      <c r="G27" s="9">
        <f>IF(A27="","",E27-F27)</f>
        <v/>
      </c>
      <c r="H27" s="9">
        <f>IF(A27="","",IF(G27=0,"Hết hàng",IF(G27&lt;VLOOKUP(A27,'Danh muc'!A:G,7,FALSE),"Sắp hết","Còn hàng")))</f>
        <v/>
      </c>
      <c r="I27" s="9">
        <f>IF(A27="","",G27*D27)</f>
        <v/>
      </c>
    </row>
    <row r="28">
      <c r="A28" s="9">
        <f>IF('Danh muc'!A28="","",'Danh muc'!A28)</f>
        <v/>
      </c>
      <c r="B28" s="9">
        <f>IF(A28="","",VLOOKUP(A28,'Danh muc'!A:B,2,FALSE))</f>
        <v/>
      </c>
      <c r="C28" s="9">
        <f>IF(A28="","",VLOOKUP(A28,'Danh muc'!A:C,3,FALSE))</f>
        <v/>
      </c>
      <c r="D28" s="9">
        <f>IF(A28="","",VLOOKUP(A28,'Danh muc'!A:E,5,FALSE))</f>
        <v/>
      </c>
      <c r="E28" s="9">
        <f>IF(A28="","",SUMIF('Phieu nhap'!B:B,A28,'Phieu nhap'!D:D))</f>
        <v/>
      </c>
      <c r="F28" s="9">
        <f>IF(A28="","",SUMIF('Phieu xuat'!B:B,A28,'Phieu xuat'!D:D))</f>
        <v/>
      </c>
      <c r="G28" s="9">
        <f>IF(A28="","",E28-F28)</f>
        <v/>
      </c>
      <c r="H28" s="9">
        <f>IF(A28="","",IF(G28=0,"Hết hàng",IF(G28&lt;VLOOKUP(A28,'Danh muc'!A:G,7,FALSE),"Sắp hết","Còn hàng")))</f>
        <v/>
      </c>
      <c r="I28" s="9">
        <f>IF(A28="","",G28*D28)</f>
        <v/>
      </c>
    </row>
    <row r="29">
      <c r="A29" s="9">
        <f>IF('Danh muc'!A29="","",'Danh muc'!A29)</f>
        <v/>
      </c>
      <c r="B29" s="9">
        <f>IF(A29="","",VLOOKUP(A29,'Danh muc'!A:B,2,FALSE))</f>
        <v/>
      </c>
      <c r="C29" s="9">
        <f>IF(A29="","",VLOOKUP(A29,'Danh muc'!A:C,3,FALSE))</f>
        <v/>
      </c>
      <c r="D29" s="9">
        <f>IF(A29="","",VLOOKUP(A29,'Danh muc'!A:E,5,FALSE))</f>
        <v/>
      </c>
      <c r="E29" s="9">
        <f>IF(A29="","",SUMIF('Phieu nhap'!B:B,A29,'Phieu nhap'!D:D))</f>
        <v/>
      </c>
      <c r="F29" s="9">
        <f>IF(A29="","",SUMIF('Phieu xuat'!B:B,A29,'Phieu xuat'!D:D))</f>
        <v/>
      </c>
      <c r="G29" s="9">
        <f>IF(A29="","",E29-F29)</f>
        <v/>
      </c>
      <c r="H29" s="9">
        <f>IF(A29="","",IF(G29=0,"Hết hàng",IF(G29&lt;VLOOKUP(A29,'Danh muc'!A:G,7,FALSE),"Sắp hết","Còn hàng")))</f>
        <v/>
      </c>
      <c r="I29" s="9">
        <f>IF(A29="","",G29*D29)</f>
        <v/>
      </c>
    </row>
    <row r="30">
      <c r="A30" s="9">
        <f>IF('Danh muc'!A30="","",'Danh muc'!A30)</f>
        <v/>
      </c>
      <c r="B30" s="9">
        <f>IF(A30="","",VLOOKUP(A30,'Danh muc'!A:B,2,FALSE))</f>
        <v/>
      </c>
      <c r="C30" s="9">
        <f>IF(A30="","",VLOOKUP(A30,'Danh muc'!A:C,3,FALSE))</f>
        <v/>
      </c>
      <c r="D30" s="9">
        <f>IF(A30="","",VLOOKUP(A30,'Danh muc'!A:E,5,FALSE))</f>
        <v/>
      </c>
      <c r="E30" s="9">
        <f>IF(A30="","",SUMIF('Phieu nhap'!B:B,A30,'Phieu nhap'!D:D))</f>
        <v/>
      </c>
      <c r="F30" s="9">
        <f>IF(A30="","",SUMIF('Phieu xuat'!B:B,A30,'Phieu xuat'!D:D))</f>
        <v/>
      </c>
      <c r="G30" s="9">
        <f>IF(A30="","",E30-F30)</f>
        <v/>
      </c>
      <c r="H30" s="9">
        <f>IF(A30="","",IF(G30=0,"Hết hàng",IF(G30&lt;VLOOKUP(A30,'Danh muc'!A:G,7,FALSE),"Sắp hết","Còn hàng")))</f>
        <v/>
      </c>
      <c r="I30" s="9">
        <f>IF(A30="","",G30*D30)</f>
        <v/>
      </c>
    </row>
    <row r="31">
      <c r="A31" s="9">
        <f>IF('Danh muc'!A31="","",'Danh muc'!A31)</f>
        <v/>
      </c>
      <c r="B31" s="9">
        <f>IF(A31="","",VLOOKUP(A31,'Danh muc'!A:B,2,FALSE))</f>
        <v/>
      </c>
      <c r="C31" s="9">
        <f>IF(A31="","",VLOOKUP(A31,'Danh muc'!A:C,3,FALSE))</f>
        <v/>
      </c>
      <c r="D31" s="9">
        <f>IF(A31="","",VLOOKUP(A31,'Danh muc'!A:E,5,FALSE))</f>
        <v/>
      </c>
      <c r="E31" s="9">
        <f>IF(A31="","",SUMIF('Phieu nhap'!B:B,A31,'Phieu nhap'!D:D))</f>
        <v/>
      </c>
      <c r="F31" s="9">
        <f>IF(A31="","",SUMIF('Phieu xuat'!B:B,A31,'Phieu xuat'!D:D))</f>
        <v/>
      </c>
      <c r="G31" s="9">
        <f>IF(A31="","",E31-F31)</f>
        <v/>
      </c>
      <c r="H31" s="9">
        <f>IF(A31="","",IF(G31=0,"Hết hàng",IF(G31&lt;VLOOKUP(A31,'Danh muc'!A:G,7,FALSE),"Sắp hết","Còn hàng")))</f>
        <v/>
      </c>
      <c r="I31" s="9">
        <f>IF(A31="","",G31*D31)</f>
        <v/>
      </c>
    </row>
    <row r="32">
      <c r="A32" s="9">
        <f>IF('Danh muc'!A32="","",'Danh muc'!A32)</f>
        <v/>
      </c>
      <c r="B32" s="9">
        <f>IF(A32="","",VLOOKUP(A32,'Danh muc'!A:B,2,FALSE))</f>
        <v/>
      </c>
      <c r="C32" s="9">
        <f>IF(A32="","",VLOOKUP(A32,'Danh muc'!A:C,3,FALSE))</f>
        <v/>
      </c>
      <c r="D32" s="9">
        <f>IF(A32="","",VLOOKUP(A32,'Danh muc'!A:E,5,FALSE))</f>
        <v/>
      </c>
      <c r="E32" s="9">
        <f>IF(A32="","",SUMIF('Phieu nhap'!B:B,A32,'Phieu nhap'!D:D))</f>
        <v/>
      </c>
      <c r="F32" s="9">
        <f>IF(A32="","",SUMIF('Phieu xuat'!B:B,A32,'Phieu xuat'!D:D))</f>
        <v/>
      </c>
      <c r="G32" s="9">
        <f>IF(A32="","",E32-F32)</f>
        <v/>
      </c>
      <c r="H32" s="9">
        <f>IF(A32="","",IF(G32=0,"Hết hàng",IF(G32&lt;VLOOKUP(A32,'Danh muc'!A:G,7,FALSE),"Sắp hết","Còn hàng")))</f>
        <v/>
      </c>
      <c r="I32" s="9">
        <f>IF(A32="","",G32*D32)</f>
        <v/>
      </c>
    </row>
    <row r="33">
      <c r="A33" s="9">
        <f>IF('Danh muc'!A33="","",'Danh muc'!A33)</f>
        <v/>
      </c>
      <c r="B33" s="9">
        <f>IF(A33="","",VLOOKUP(A33,'Danh muc'!A:B,2,FALSE))</f>
        <v/>
      </c>
      <c r="C33" s="9">
        <f>IF(A33="","",VLOOKUP(A33,'Danh muc'!A:C,3,FALSE))</f>
        <v/>
      </c>
      <c r="D33" s="9">
        <f>IF(A33="","",VLOOKUP(A33,'Danh muc'!A:E,5,FALSE))</f>
        <v/>
      </c>
      <c r="E33" s="9">
        <f>IF(A33="","",SUMIF('Phieu nhap'!B:B,A33,'Phieu nhap'!D:D))</f>
        <v/>
      </c>
      <c r="F33" s="9">
        <f>IF(A33="","",SUMIF('Phieu xuat'!B:B,A33,'Phieu xuat'!D:D))</f>
        <v/>
      </c>
      <c r="G33" s="9">
        <f>IF(A33="","",E33-F33)</f>
        <v/>
      </c>
      <c r="H33" s="9">
        <f>IF(A33="","",IF(G33=0,"Hết hàng",IF(G33&lt;VLOOKUP(A33,'Danh muc'!A:G,7,FALSE),"Sắp hết","Còn hàng")))</f>
        <v/>
      </c>
      <c r="I33" s="9">
        <f>IF(A33="","",G33*D33)</f>
        <v/>
      </c>
    </row>
    <row r="34">
      <c r="A34" s="9">
        <f>IF('Danh muc'!A34="","",'Danh muc'!A34)</f>
        <v/>
      </c>
      <c r="B34" s="9">
        <f>IF(A34="","",VLOOKUP(A34,'Danh muc'!A:B,2,FALSE))</f>
        <v/>
      </c>
      <c r="C34" s="9">
        <f>IF(A34="","",VLOOKUP(A34,'Danh muc'!A:C,3,FALSE))</f>
        <v/>
      </c>
      <c r="D34" s="9">
        <f>IF(A34="","",VLOOKUP(A34,'Danh muc'!A:E,5,FALSE))</f>
        <v/>
      </c>
      <c r="E34" s="9">
        <f>IF(A34="","",SUMIF('Phieu nhap'!B:B,A34,'Phieu nhap'!D:D))</f>
        <v/>
      </c>
      <c r="F34" s="9">
        <f>IF(A34="","",SUMIF('Phieu xuat'!B:B,A34,'Phieu xuat'!D:D))</f>
        <v/>
      </c>
      <c r="G34" s="9">
        <f>IF(A34="","",E34-F34)</f>
        <v/>
      </c>
      <c r="H34" s="9">
        <f>IF(A34="","",IF(G34=0,"Hết hàng",IF(G34&lt;VLOOKUP(A34,'Danh muc'!A:G,7,FALSE),"Sắp hết","Còn hàng")))</f>
        <v/>
      </c>
      <c r="I34" s="9">
        <f>IF(A34="","",G34*D34)</f>
        <v/>
      </c>
    </row>
    <row r="35">
      <c r="A35" s="9">
        <f>IF('Danh muc'!A35="","",'Danh muc'!A35)</f>
        <v/>
      </c>
      <c r="B35" s="9">
        <f>IF(A35="","",VLOOKUP(A35,'Danh muc'!A:B,2,FALSE))</f>
        <v/>
      </c>
      <c r="C35" s="9">
        <f>IF(A35="","",VLOOKUP(A35,'Danh muc'!A:C,3,FALSE))</f>
        <v/>
      </c>
      <c r="D35" s="9">
        <f>IF(A35="","",VLOOKUP(A35,'Danh muc'!A:E,5,FALSE))</f>
        <v/>
      </c>
      <c r="E35" s="9">
        <f>IF(A35="","",SUMIF('Phieu nhap'!B:B,A35,'Phieu nhap'!D:D))</f>
        <v/>
      </c>
      <c r="F35" s="9">
        <f>IF(A35="","",SUMIF('Phieu xuat'!B:B,A35,'Phieu xuat'!D:D))</f>
        <v/>
      </c>
      <c r="G35" s="9">
        <f>IF(A35="","",E35-F35)</f>
        <v/>
      </c>
      <c r="H35" s="9">
        <f>IF(A35="","",IF(G35=0,"Hết hàng",IF(G35&lt;VLOOKUP(A35,'Danh muc'!A:G,7,FALSE),"Sắp hết","Còn hàng")))</f>
        <v/>
      </c>
      <c r="I35" s="9">
        <f>IF(A35="","",G35*D35)</f>
        <v/>
      </c>
    </row>
    <row r="36">
      <c r="A36" s="9">
        <f>IF('Danh muc'!A36="","",'Danh muc'!A36)</f>
        <v/>
      </c>
      <c r="B36" s="9">
        <f>IF(A36="","",VLOOKUP(A36,'Danh muc'!A:B,2,FALSE))</f>
        <v/>
      </c>
      <c r="C36" s="9">
        <f>IF(A36="","",VLOOKUP(A36,'Danh muc'!A:C,3,FALSE))</f>
        <v/>
      </c>
      <c r="D36" s="9">
        <f>IF(A36="","",VLOOKUP(A36,'Danh muc'!A:E,5,FALSE))</f>
        <v/>
      </c>
      <c r="E36" s="9">
        <f>IF(A36="","",SUMIF('Phieu nhap'!B:B,A36,'Phieu nhap'!D:D))</f>
        <v/>
      </c>
      <c r="F36" s="9">
        <f>IF(A36="","",SUMIF('Phieu xuat'!B:B,A36,'Phieu xuat'!D:D))</f>
        <v/>
      </c>
      <c r="G36" s="9">
        <f>IF(A36="","",E36-F36)</f>
        <v/>
      </c>
      <c r="H36" s="9">
        <f>IF(A36="","",IF(G36=0,"Hết hàng",IF(G36&lt;VLOOKUP(A36,'Danh muc'!A:G,7,FALSE),"Sắp hết","Còn hàng")))</f>
        <v/>
      </c>
      <c r="I36" s="9">
        <f>IF(A36="","",G36*D36)</f>
        <v/>
      </c>
    </row>
    <row r="37">
      <c r="A37" s="9">
        <f>IF('Danh muc'!A37="","",'Danh muc'!A37)</f>
        <v/>
      </c>
      <c r="B37" s="9">
        <f>IF(A37="","",VLOOKUP(A37,'Danh muc'!A:B,2,FALSE))</f>
        <v/>
      </c>
      <c r="C37" s="9">
        <f>IF(A37="","",VLOOKUP(A37,'Danh muc'!A:C,3,FALSE))</f>
        <v/>
      </c>
      <c r="D37" s="9">
        <f>IF(A37="","",VLOOKUP(A37,'Danh muc'!A:E,5,FALSE))</f>
        <v/>
      </c>
      <c r="E37" s="9">
        <f>IF(A37="","",SUMIF('Phieu nhap'!B:B,A37,'Phieu nhap'!D:D))</f>
        <v/>
      </c>
      <c r="F37" s="9">
        <f>IF(A37="","",SUMIF('Phieu xuat'!B:B,A37,'Phieu xuat'!D:D))</f>
        <v/>
      </c>
      <c r="G37" s="9">
        <f>IF(A37="","",E37-F37)</f>
        <v/>
      </c>
      <c r="H37" s="9">
        <f>IF(A37="","",IF(G37=0,"Hết hàng",IF(G37&lt;VLOOKUP(A37,'Danh muc'!A:G,7,FALSE),"Sắp hết","Còn hàng")))</f>
        <v/>
      </c>
      <c r="I37" s="9">
        <f>IF(A37="","",G37*D37)</f>
        <v/>
      </c>
    </row>
    <row r="38">
      <c r="A38" s="9">
        <f>IF('Danh muc'!A38="","",'Danh muc'!A38)</f>
        <v/>
      </c>
      <c r="B38" s="9">
        <f>IF(A38="","",VLOOKUP(A38,'Danh muc'!A:B,2,FALSE))</f>
        <v/>
      </c>
      <c r="C38" s="9">
        <f>IF(A38="","",VLOOKUP(A38,'Danh muc'!A:C,3,FALSE))</f>
        <v/>
      </c>
      <c r="D38" s="9">
        <f>IF(A38="","",VLOOKUP(A38,'Danh muc'!A:E,5,FALSE))</f>
        <v/>
      </c>
      <c r="E38" s="9">
        <f>IF(A38="","",SUMIF('Phieu nhap'!B:B,A38,'Phieu nhap'!D:D))</f>
        <v/>
      </c>
      <c r="F38" s="9">
        <f>IF(A38="","",SUMIF('Phieu xuat'!B:B,A38,'Phieu xuat'!D:D))</f>
        <v/>
      </c>
      <c r="G38" s="9">
        <f>IF(A38="","",E38-F38)</f>
        <v/>
      </c>
      <c r="H38" s="9">
        <f>IF(A38="","",IF(G38=0,"Hết hàng",IF(G38&lt;VLOOKUP(A38,'Danh muc'!A:G,7,FALSE),"Sắp hết","Còn hàng")))</f>
        <v/>
      </c>
      <c r="I38" s="9">
        <f>IF(A38="","",G38*D38)</f>
        <v/>
      </c>
    </row>
    <row r="39">
      <c r="A39" s="9">
        <f>IF('Danh muc'!A39="","",'Danh muc'!A39)</f>
        <v/>
      </c>
      <c r="B39" s="9">
        <f>IF(A39="","",VLOOKUP(A39,'Danh muc'!A:B,2,FALSE))</f>
        <v/>
      </c>
      <c r="C39" s="9">
        <f>IF(A39="","",VLOOKUP(A39,'Danh muc'!A:C,3,FALSE))</f>
        <v/>
      </c>
      <c r="D39" s="9">
        <f>IF(A39="","",VLOOKUP(A39,'Danh muc'!A:E,5,FALSE))</f>
        <v/>
      </c>
      <c r="E39" s="9">
        <f>IF(A39="","",SUMIF('Phieu nhap'!B:B,A39,'Phieu nhap'!D:D))</f>
        <v/>
      </c>
      <c r="F39" s="9">
        <f>IF(A39="","",SUMIF('Phieu xuat'!B:B,A39,'Phieu xuat'!D:D))</f>
        <v/>
      </c>
      <c r="G39" s="9">
        <f>IF(A39="","",E39-F39)</f>
        <v/>
      </c>
      <c r="H39" s="9">
        <f>IF(A39="","",IF(G39=0,"Hết hàng",IF(G39&lt;VLOOKUP(A39,'Danh muc'!A:G,7,FALSE),"Sắp hết","Còn hàng")))</f>
        <v/>
      </c>
      <c r="I39" s="9">
        <f>IF(A39="","",G39*D39)</f>
        <v/>
      </c>
    </row>
    <row r="40">
      <c r="A40" s="9">
        <f>IF('Danh muc'!A40="","",'Danh muc'!A40)</f>
        <v/>
      </c>
      <c r="B40" s="9">
        <f>IF(A40="","",VLOOKUP(A40,'Danh muc'!A:B,2,FALSE))</f>
        <v/>
      </c>
      <c r="C40" s="9">
        <f>IF(A40="","",VLOOKUP(A40,'Danh muc'!A:C,3,FALSE))</f>
        <v/>
      </c>
      <c r="D40" s="9">
        <f>IF(A40="","",VLOOKUP(A40,'Danh muc'!A:E,5,FALSE))</f>
        <v/>
      </c>
      <c r="E40" s="9">
        <f>IF(A40="","",SUMIF('Phieu nhap'!B:B,A40,'Phieu nhap'!D:D))</f>
        <v/>
      </c>
      <c r="F40" s="9">
        <f>IF(A40="","",SUMIF('Phieu xuat'!B:B,A40,'Phieu xuat'!D:D))</f>
        <v/>
      </c>
      <c r="G40" s="9">
        <f>IF(A40="","",E40-F40)</f>
        <v/>
      </c>
      <c r="H40" s="9">
        <f>IF(A40="","",IF(G40=0,"Hết hàng",IF(G40&lt;VLOOKUP(A40,'Danh muc'!A:G,7,FALSE),"Sắp hết","Còn hàng")))</f>
        <v/>
      </c>
      <c r="I40" s="9">
        <f>IF(A40="","",G40*D40)</f>
        <v/>
      </c>
    </row>
    <row r="41">
      <c r="A41" s="9">
        <f>IF('Danh muc'!A41="","",'Danh muc'!A41)</f>
        <v/>
      </c>
      <c r="B41" s="9">
        <f>IF(A41="","",VLOOKUP(A41,'Danh muc'!A:B,2,FALSE))</f>
        <v/>
      </c>
      <c r="C41" s="9">
        <f>IF(A41="","",VLOOKUP(A41,'Danh muc'!A:C,3,FALSE))</f>
        <v/>
      </c>
      <c r="D41" s="9">
        <f>IF(A41="","",VLOOKUP(A41,'Danh muc'!A:E,5,FALSE))</f>
        <v/>
      </c>
      <c r="E41" s="9">
        <f>IF(A41="","",SUMIF('Phieu nhap'!B:B,A41,'Phieu nhap'!D:D))</f>
        <v/>
      </c>
      <c r="F41" s="9">
        <f>IF(A41="","",SUMIF('Phieu xuat'!B:B,A41,'Phieu xuat'!D:D))</f>
        <v/>
      </c>
      <c r="G41" s="9">
        <f>IF(A41="","",E41-F41)</f>
        <v/>
      </c>
      <c r="H41" s="9">
        <f>IF(A41="","",IF(G41=0,"Hết hàng",IF(G41&lt;VLOOKUP(A41,'Danh muc'!A:G,7,FALSE),"Sắp hết","Còn hàng")))</f>
        <v/>
      </c>
      <c r="I41" s="9">
        <f>IF(A41="","",G41*D41)</f>
        <v/>
      </c>
    </row>
    <row r="42">
      <c r="A42" s="9">
        <f>IF('Danh muc'!A42="","",'Danh muc'!A42)</f>
        <v/>
      </c>
      <c r="B42" s="9">
        <f>IF(A42="","",VLOOKUP(A42,'Danh muc'!A:B,2,FALSE))</f>
        <v/>
      </c>
      <c r="C42" s="9">
        <f>IF(A42="","",VLOOKUP(A42,'Danh muc'!A:C,3,FALSE))</f>
        <v/>
      </c>
      <c r="D42" s="9">
        <f>IF(A42="","",VLOOKUP(A42,'Danh muc'!A:E,5,FALSE))</f>
        <v/>
      </c>
      <c r="E42" s="9">
        <f>IF(A42="","",SUMIF('Phieu nhap'!B:B,A42,'Phieu nhap'!D:D))</f>
        <v/>
      </c>
      <c r="F42" s="9">
        <f>IF(A42="","",SUMIF('Phieu xuat'!B:B,A42,'Phieu xuat'!D:D))</f>
        <v/>
      </c>
      <c r="G42" s="9">
        <f>IF(A42="","",E42-F42)</f>
        <v/>
      </c>
      <c r="H42" s="9">
        <f>IF(A42="","",IF(G42=0,"Hết hàng",IF(G42&lt;VLOOKUP(A42,'Danh muc'!A:G,7,FALSE),"Sắp hết","Còn hàng")))</f>
        <v/>
      </c>
      <c r="I42" s="9">
        <f>IF(A42="","",G42*D42)</f>
        <v/>
      </c>
    </row>
    <row r="43">
      <c r="A43" s="9">
        <f>IF('Danh muc'!A43="","",'Danh muc'!A43)</f>
        <v/>
      </c>
      <c r="B43" s="9">
        <f>IF(A43="","",VLOOKUP(A43,'Danh muc'!A:B,2,FALSE))</f>
        <v/>
      </c>
      <c r="C43" s="9">
        <f>IF(A43="","",VLOOKUP(A43,'Danh muc'!A:C,3,FALSE))</f>
        <v/>
      </c>
      <c r="D43" s="9">
        <f>IF(A43="","",VLOOKUP(A43,'Danh muc'!A:E,5,FALSE))</f>
        <v/>
      </c>
      <c r="E43" s="9">
        <f>IF(A43="","",SUMIF('Phieu nhap'!B:B,A43,'Phieu nhap'!D:D))</f>
        <v/>
      </c>
      <c r="F43" s="9">
        <f>IF(A43="","",SUMIF('Phieu xuat'!B:B,A43,'Phieu xuat'!D:D))</f>
        <v/>
      </c>
      <c r="G43" s="9">
        <f>IF(A43="","",E43-F43)</f>
        <v/>
      </c>
      <c r="H43" s="9">
        <f>IF(A43="","",IF(G43=0,"Hết hàng",IF(G43&lt;VLOOKUP(A43,'Danh muc'!A:G,7,FALSE),"Sắp hết","Còn hàng")))</f>
        <v/>
      </c>
      <c r="I43" s="9">
        <f>IF(A43="","",G43*D43)</f>
        <v/>
      </c>
    </row>
    <row r="44">
      <c r="A44" s="9">
        <f>IF('Danh muc'!A44="","",'Danh muc'!A44)</f>
        <v/>
      </c>
      <c r="B44" s="9">
        <f>IF(A44="","",VLOOKUP(A44,'Danh muc'!A:B,2,FALSE))</f>
        <v/>
      </c>
      <c r="C44" s="9">
        <f>IF(A44="","",VLOOKUP(A44,'Danh muc'!A:C,3,FALSE))</f>
        <v/>
      </c>
      <c r="D44" s="9">
        <f>IF(A44="","",VLOOKUP(A44,'Danh muc'!A:E,5,FALSE))</f>
        <v/>
      </c>
      <c r="E44" s="9">
        <f>IF(A44="","",SUMIF('Phieu nhap'!B:B,A44,'Phieu nhap'!D:D))</f>
        <v/>
      </c>
      <c r="F44" s="9">
        <f>IF(A44="","",SUMIF('Phieu xuat'!B:B,A44,'Phieu xuat'!D:D))</f>
        <v/>
      </c>
      <c r="G44" s="9">
        <f>IF(A44="","",E44-F44)</f>
        <v/>
      </c>
      <c r="H44" s="9">
        <f>IF(A44="","",IF(G44=0,"Hết hàng",IF(G44&lt;VLOOKUP(A44,'Danh muc'!A:G,7,FALSE),"Sắp hết","Còn hàng")))</f>
        <v/>
      </c>
      <c r="I44" s="9">
        <f>IF(A44="","",G44*D44)</f>
        <v/>
      </c>
    </row>
    <row r="45">
      <c r="A45" s="9">
        <f>IF('Danh muc'!A45="","",'Danh muc'!A45)</f>
        <v/>
      </c>
      <c r="B45" s="9">
        <f>IF(A45="","",VLOOKUP(A45,'Danh muc'!A:B,2,FALSE))</f>
        <v/>
      </c>
      <c r="C45" s="9">
        <f>IF(A45="","",VLOOKUP(A45,'Danh muc'!A:C,3,FALSE))</f>
        <v/>
      </c>
      <c r="D45" s="9">
        <f>IF(A45="","",VLOOKUP(A45,'Danh muc'!A:E,5,FALSE))</f>
        <v/>
      </c>
      <c r="E45" s="9">
        <f>IF(A45="","",SUMIF('Phieu nhap'!B:B,A45,'Phieu nhap'!D:D))</f>
        <v/>
      </c>
      <c r="F45" s="9">
        <f>IF(A45="","",SUMIF('Phieu xuat'!B:B,A45,'Phieu xuat'!D:D))</f>
        <v/>
      </c>
      <c r="G45" s="9">
        <f>IF(A45="","",E45-F45)</f>
        <v/>
      </c>
      <c r="H45" s="9">
        <f>IF(A45="","",IF(G45=0,"Hết hàng",IF(G45&lt;VLOOKUP(A45,'Danh muc'!A:G,7,FALSE),"Sắp hết","Còn hàng")))</f>
        <v/>
      </c>
      <c r="I45" s="9">
        <f>IF(A45="","",G45*D45)</f>
        <v/>
      </c>
    </row>
    <row r="46">
      <c r="A46" s="9">
        <f>IF('Danh muc'!A46="","",'Danh muc'!A46)</f>
        <v/>
      </c>
      <c r="B46" s="9">
        <f>IF(A46="","",VLOOKUP(A46,'Danh muc'!A:B,2,FALSE))</f>
        <v/>
      </c>
      <c r="C46" s="9">
        <f>IF(A46="","",VLOOKUP(A46,'Danh muc'!A:C,3,FALSE))</f>
        <v/>
      </c>
      <c r="D46" s="9">
        <f>IF(A46="","",VLOOKUP(A46,'Danh muc'!A:E,5,FALSE))</f>
        <v/>
      </c>
      <c r="E46" s="9">
        <f>IF(A46="","",SUMIF('Phieu nhap'!B:B,A46,'Phieu nhap'!D:D))</f>
        <v/>
      </c>
      <c r="F46" s="9">
        <f>IF(A46="","",SUMIF('Phieu xuat'!B:B,A46,'Phieu xuat'!D:D))</f>
        <v/>
      </c>
      <c r="G46" s="9">
        <f>IF(A46="","",E46-F46)</f>
        <v/>
      </c>
      <c r="H46" s="9">
        <f>IF(A46="","",IF(G46=0,"Hết hàng",IF(G46&lt;VLOOKUP(A46,'Danh muc'!A:G,7,FALSE),"Sắp hết","Còn hàng")))</f>
        <v/>
      </c>
      <c r="I46" s="9">
        <f>IF(A46="","",G46*D46)</f>
        <v/>
      </c>
    </row>
    <row r="47">
      <c r="A47" s="9">
        <f>IF('Danh muc'!A47="","",'Danh muc'!A47)</f>
        <v/>
      </c>
      <c r="B47" s="9">
        <f>IF(A47="","",VLOOKUP(A47,'Danh muc'!A:B,2,FALSE))</f>
        <v/>
      </c>
      <c r="C47" s="9">
        <f>IF(A47="","",VLOOKUP(A47,'Danh muc'!A:C,3,FALSE))</f>
        <v/>
      </c>
      <c r="D47" s="9">
        <f>IF(A47="","",VLOOKUP(A47,'Danh muc'!A:E,5,FALSE))</f>
        <v/>
      </c>
      <c r="E47" s="9">
        <f>IF(A47="","",SUMIF('Phieu nhap'!B:B,A47,'Phieu nhap'!D:D))</f>
        <v/>
      </c>
      <c r="F47" s="9">
        <f>IF(A47="","",SUMIF('Phieu xuat'!B:B,A47,'Phieu xuat'!D:D))</f>
        <v/>
      </c>
      <c r="G47" s="9">
        <f>IF(A47="","",E47-F47)</f>
        <v/>
      </c>
      <c r="H47" s="9">
        <f>IF(A47="","",IF(G47=0,"Hết hàng",IF(G47&lt;VLOOKUP(A47,'Danh muc'!A:G,7,FALSE),"Sắp hết","Còn hàng")))</f>
        <v/>
      </c>
      <c r="I47" s="9">
        <f>IF(A47="","",G47*D47)</f>
        <v/>
      </c>
    </row>
    <row r="48">
      <c r="A48" s="9">
        <f>IF('Danh muc'!A48="","",'Danh muc'!A48)</f>
        <v/>
      </c>
      <c r="B48" s="9">
        <f>IF(A48="","",VLOOKUP(A48,'Danh muc'!A:B,2,FALSE))</f>
        <v/>
      </c>
      <c r="C48" s="9">
        <f>IF(A48="","",VLOOKUP(A48,'Danh muc'!A:C,3,FALSE))</f>
        <v/>
      </c>
      <c r="D48" s="9">
        <f>IF(A48="","",VLOOKUP(A48,'Danh muc'!A:E,5,FALSE))</f>
        <v/>
      </c>
      <c r="E48" s="9">
        <f>IF(A48="","",SUMIF('Phieu nhap'!B:B,A48,'Phieu nhap'!D:D))</f>
        <v/>
      </c>
      <c r="F48" s="9">
        <f>IF(A48="","",SUMIF('Phieu xuat'!B:B,A48,'Phieu xuat'!D:D))</f>
        <v/>
      </c>
      <c r="G48" s="9">
        <f>IF(A48="","",E48-F48)</f>
        <v/>
      </c>
      <c r="H48" s="9">
        <f>IF(A48="","",IF(G48=0,"Hết hàng",IF(G48&lt;VLOOKUP(A48,'Danh muc'!A:G,7,FALSE),"Sắp hết","Còn hàng")))</f>
        <v/>
      </c>
      <c r="I48" s="9">
        <f>IF(A48="","",G48*D48)</f>
        <v/>
      </c>
    </row>
    <row r="49">
      <c r="A49" s="9">
        <f>IF('Danh muc'!A49="","",'Danh muc'!A49)</f>
        <v/>
      </c>
      <c r="B49" s="9">
        <f>IF(A49="","",VLOOKUP(A49,'Danh muc'!A:B,2,FALSE))</f>
        <v/>
      </c>
      <c r="C49" s="9">
        <f>IF(A49="","",VLOOKUP(A49,'Danh muc'!A:C,3,FALSE))</f>
        <v/>
      </c>
      <c r="D49" s="9">
        <f>IF(A49="","",VLOOKUP(A49,'Danh muc'!A:E,5,FALSE))</f>
        <v/>
      </c>
      <c r="E49" s="9">
        <f>IF(A49="","",SUMIF('Phieu nhap'!B:B,A49,'Phieu nhap'!D:D))</f>
        <v/>
      </c>
      <c r="F49" s="9">
        <f>IF(A49="","",SUMIF('Phieu xuat'!B:B,A49,'Phieu xuat'!D:D))</f>
        <v/>
      </c>
      <c r="G49" s="9">
        <f>IF(A49="","",E49-F49)</f>
        <v/>
      </c>
      <c r="H49" s="9">
        <f>IF(A49="","",IF(G49=0,"Hết hàng",IF(G49&lt;VLOOKUP(A49,'Danh muc'!A:G,7,FALSE),"Sắp hết","Còn hàng")))</f>
        <v/>
      </c>
      <c r="I49" s="9">
        <f>IF(A49="","",G49*D49)</f>
        <v/>
      </c>
    </row>
    <row r="50">
      <c r="A50" s="9">
        <f>IF('Danh muc'!A50="","",'Danh muc'!A50)</f>
        <v/>
      </c>
      <c r="B50" s="9">
        <f>IF(A50="","",VLOOKUP(A50,'Danh muc'!A:B,2,FALSE))</f>
        <v/>
      </c>
      <c r="C50" s="9">
        <f>IF(A50="","",VLOOKUP(A50,'Danh muc'!A:C,3,FALSE))</f>
        <v/>
      </c>
      <c r="D50" s="9">
        <f>IF(A50="","",VLOOKUP(A50,'Danh muc'!A:E,5,FALSE))</f>
        <v/>
      </c>
      <c r="E50" s="9">
        <f>IF(A50="","",SUMIF('Phieu nhap'!B:B,A50,'Phieu nhap'!D:D))</f>
        <v/>
      </c>
      <c r="F50" s="9">
        <f>IF(A50="","",SUMIF('Phieu xuat'!B:B,A50,'Phieu xuat'!D:D))</f>
        <v/>
      </c>
      <c r="G50" s="9">
        <f>IF(A50="","",E50-F50)</f>
        <v/>
      </c>
      <c r="H50" s="9">
        <f>IF(A50="","",IF(G50=0,"Hết hàng",IF(G50&lt;VLOOKUP(A50,'Danh muc'!A:G,7,FALSE),"Sắp hết","Còn hàng")))</f>
        <v/>
      </c>
      <c r="I50" s="9">
        <f>IF(A50="","",G50*D50)</f>
        <v/>
      </c>
    </row>
    <row r="51">
      <c r="A51" s="9">
        <f>IF('Danh muc'!A51="","",'Danh muc'!A51)</f>
        <v/>
      </c>
      <c r="B51" s="9">
        <f>IF(A51="","",VLOOKUP(A51,'Danh muc'!A:B,2,FALSE))</f>
        <v/>
      </c>
      <c r="C51" s="9">
        <f>IF(A51="","",VLOOKUP(A51,'Danh muc'!A:C,3,FALSE))</f>
        <v/>
      </c>
      <c r="D51" s="9">
        <f>IF(A51="","",VLOOKUP(A51,'Danh muc'!A:E,5,FALSE))</f>
        <v/>
      </c>
      <c r="E51" s="9">
        <f>IF(A51="","",SUMIF('Phieu nhap'!B:B,A51,'Phieu nhap'!D:D))</f>
        <v/>
      </c>
      <c r="F51" s="9">
        <f>IF(A51="","",SUMIF('Phieu xuat'!B:B,A51,'Phieu xuat'!D:D))</f>
        <v/>
      </c>
      <c r="G51" s="9">
        <f>IF(A51="","",E51-F51)</f>
        <v/>
      </c>
      <c r="H51" s="9">
        <f>IF(A51="","",IF(G51=0,"Hết hàng",IF(G51&lt;VLOOKUP(A51,'Danh muc'!A:G,7,FALSE),"Sắp hết","Còn hàng")))</f>
        <v/>
      </c>
      <c r="I51" s="9">
        <f>IF(A51="","",G51*D51)</f>
        <v/>
      </c>
    </row>
    <row r="52">
      <c r="A52" s="9">
        <f>IF('Danh muc'!A52="","",'Danh muc'!A52)</f>
        <v/>
      </c>
      <c r="B52" s="9">
        <f>IF(A52="","",VLOOKUP(A52,'Danh muc'!A:B,2,FALSE))</f>
        <v/>
      </c>
      <c r="C52" s="9">
        <f>IF(A52="","",VLOOKUP(A52,'Danh muc'!A:C,3,FALSE))</f>
        <v/>
      </c>
      <c r="D52" s="9">
        <f>IF(A52="","",VLOOKUP(A52,'Danh muc'!A:E,5,FALSE))</f>
        <v/>
      </c>
      <c r="E52" s="9">
        <f>IF(A52="","",SUMIF('Phieu nhap'!B:B,A52,'Phieu nhap'!D:D))</f>
        <v/>
      </c>
      <c r="F52" s="9">
        <f>IF(A52="","",SUMIF('Phieu xuat'!B:B,A52,'Phieu xuat'!D:D))</f>
        <v/>
      </c>
      <c r="G52" s="9">
        <f>IF(A52="","",E52-F52)</f>
        <v/>
      </c>
      <c r="H52" s="9">
        <f>IF(A52="","",IF(G52=0,"Hết hàng",IF(G52&lt;VLOOKUP(A52,'Danh muc'!A:G,7,FALSE),"Sắp hết","Còn hàng")))</f>
        <v/>
      </c>
      <c r="I52" s="9">
        <f>IF(A52="","",G52*D52)</f>
        <v/>
      </c>
    </row>
    <row r="53">
      <c r="A53" s="9">
        <f>IF('Danh muc'!A53="","",'Danh muc'!A53)</f>
        <v/>
      </c>
      <c r="B53" s="9">
        <f>IF(A53="","",VLOOKUP(A53,'Danh muc'!A:B,2,FALSE))</f>
        <v/>
      </c>
      <c r="C53" s="9">
        <f>IF(A53="","",VLOOKUP(A53,'Danh muc'!A:C,3,FALSE))</f>
        <v/>
      </c>
      <c r="D53" s="9">
        <f>IF(A53="","",VLOOKUP(A53,'Danh muc'!A:E,5,FALSE))</f>
        <v/>
      </c>
      <c r="E53" s="9">
        <f>IF(A53="","",SUMIF('Phieu nhap'!B:B,A53,'Phieu nhap'!D:D))</f>
        <v/>
      </c>
      <c r="F53" s="9">
        <f>IF(A53="","",SUMIF('Phieu xuat'!B:B,A53,'Phieu xuat'!D:D))</f>
        <v/>
      </c>
      <c r="G53" s="9">
        <f>IF(A53="","",E53-F53)</f>
        <v/>
      </c>
      <c r="H53" s="9">
        <f>IF(A53="","",IF(G53=0,"Hết hàng",IF(G53&lt;VLOOKUP(A53,'Danh muc'!A:G,7,FALSE),"Sắp hết","Còn hàng")))</f>
        <v/>
      </c>
      <c r="I53" s="9">
        <f>IF(A53="","",G53*D53)</f>
        <v/>
      </c>
    </row>
    <row r="54">
      <c r="A54" s="9">
        <f>IF('Danh muc'!A54="","",'Danh muc'!A54)</f>
        <v/>
      </c>
      <c r="B54" s="9">
        <f>IF(A54="","",VLOOKUP(A54,'Danh muc'!A:B,2,FALSE))</f>
        <v/>
      </c>
      <c r="C54" s="9">
        <f>IF(A54="","",VLOOKUP(A54,'Danh muc'!A:C,3,FALSE))</f>
        <v/>
      </c>
      <c r="D54" s="9">
        <f>IF(A54="","",VLOOKUP(A54,'Danh muc'!A:E,5,FALSE))</f>
        <v/>
      </c>
      <c r="E54" s="9">
        <f>IF(A54="","",SUMIF('Phieu nhap'!B:B,A54,'Phieu nhap'!D:D))</f>
        <v/>
      </c>
      <c r="F54" s="9">
        <f>IF(A54="","",SUMIF('Phieu xuat'!B:B,A54,'Phieu xuat'!D:D))</f>
        <v/>
      </c>
      <c r="G54" s="9">
        <f>IF(A54="","",E54-F54)</f>
        <v/>
      </c>
      <c r="H54" s="9">
        <f>IF(A54="","",IF(G54=0,"Hết hàng",IF(G54&lt;VLOOKUP(A54,'Danh muc'!A:G,7,FALSE),"Sắp hết","Còn hàng")))</f>
        <v/>
      </c>
      <c r="I54" s="9">
        <f>IF(A54="","",G54*D54)</f>
        <v/>
      </c>
    </row>
    <row r="55">
      <c r="A55" s="9">
        <f>IF('Danh muc'!A55="","",'Danh muc'!A55)</f>
        <v/>
      </c>
      <c r="B55" s="9">
        <f>IF(A55="","",VLOOKUP(A55,'Danh muc'!A:B,2,FALSE))</f>
        <v/>
      </c>
      <c r="C55" s="9">
        <f>IF(A55="","",VLOOKUP(A55,'Danh muc'!A:C,3,FALSE))</f>
        <v/>
      </c>
      <c r="D55" s="9">
        <f>IF(A55="","",VLOOKUP(A55,'Danh muc'!A:E,5,FALSE))</f>
        <v/>
      </c>
      <c r="E55" s="9">
        <f>IF(A55="","",SUMIF('Phieu nhap'!B:B,A55,'Phieu nhap'!D:D))</f>
        <v/>
      </c>
      <c r="F55" s="9">
        <f>IF(A55="","",SUMIF('Phieu xuat'!B:B,A55,'Phieu xuat'!D:D))</f>
        <v/>
      </c>
      <c r="G55" s="9">
        <f>IF(A55="","",E55-F55)</f>
        <v/>
      </c>
      <c r="H55" s="9">
        <f>IF(A55="","",IF(G55=0,"Hết hàng",IF(G55&lt;VLOOKUP(A55,'Danh muc'!A:G,7,FALSE),"Sắp hết","Còn hàng")))</f>
        <v/>
      </c>
      <c r="I55" s="9">
        <f>IF(A55="","",G55*D55)</f>
        <v/>
      </c>
    </row>
    <row r="56">
      <c r="A56" s="9">
        <f>IF('Danh muc'!A56="","",'Danh muc'!A56)</f>
        <v/>
      </c>
      <c r="B56" s="9">
        <f>IF(A56="","",VLOOKUP(A56,'Danh muc'!A:B,2,FALSE))</f>
        <v/>
      </c>
      <c r="C56" s="9">
        <f>IF(A56="","",VLOOKUP(A56,'Danh muc'!A:C,3,FALSE))</f>
        <v/>
      </c>
      <c r="D56" s="9">
        <f>IF(A56="","",VLOOKUP(A56,'Danh muc'!A:E,5,FALSE))</f>
        <v/>
      </c>
      <c r="E56" s="9">
        <f>IF(A56="","",SUMIF('Phieu nhap'!B:B,A56,'Phieu nhap'!D:D))</f>
        <v/>
      </c>
      <c r="F56" s="9">
        <f>IF(A56="","",SUMIF('Phieu xuat'!B:B,A56,'Phieu xuat'!D:D))</f>
        <v/>
      </c>
      <c r="G56" s="9">
        <f>IF(A56="","",E56-F56)</f>
        <v/>
      </c>
      <c r="H56" s="9">
        <f>IF(A56="","",IF(G56=0,"Hết hàng",IF(G56&lt;VLOOKUP(A56,'Danh muc'!A:G,7,FALSE),"Sắp hết","Còn hàng")))</f>
        <v/>
      </c>
      <c r="I56" s="9">
        <f>IF(A56="","",G56*D56)</f>
        <v/>
      </c>
    </row>
    <row r="57">
      <c r="A57" s="9">
        <f>IF('Danh muc'!A57="","",'Danh muc'!A57)</f>
        <v/>
      </c>
      <c r="B57" s="9">
        <f>IF(A57="","",VLOOKUP(A57,'Danh muc'!A:B,2,FALSE))</f>
        <v/>
      </c>
      <c r="C57" s="9">
        <f>IF(A57="","",VLOOKUP(A57,'Danh muc'!A:C,3,FALSE))</f>
        <v/>
      </c>
      <c r="D57" s="9">
        <f>IF(A57="","",VLOOKUP(A57,'Danh muc'!A:E,5,FALSE))</f>
        <v/>
      </c>
      <c r="E57" s="9">
        <f>IF(A57="","",SUMIF('Phieu nhap'!B:B,A57,'Phieu nhap'!D:D))</f>
        <v/>
      </c>
      <c r="F57" s="9">
        <f>IF(A57="","",SUMIF('Phieu xuat'!B:B,A57,'Phieu xuat'!D:D))</f>
        <v/>
      </c>
      <c r="G57" s="9">
        <f>IF(A57="","",E57-F57)</f>
        <v/>
      </c>
      <c r="H57" s="9">
        <f>IF(A57="","",IF(G57=0,"Hết hàng",IF(G57&lt;VLOOKUP(A57,'Danh muc'!A:G,7,FALSE),"Sắp hết","Còn hàng")))</f>
        <v/>
      </c>
      <c r="I57" s="9">
        <f>IF(A57="","",G57*D57)</f>
        <v/>
      </c>
    </row>
    <row r="58">
      <c r="A58" s="9">
        <f>IF('Danh muc'!A58="","",'Danh muc'!A58)</f>
        <v/>
      </c>
      <c r="B58" s="9">
        <f>IF(A58="","",VLOOKUP(A58,'Danh muc'!A:B,2,FALSE))</f>
        <v/>
      </c>
      <c r="C58" s="9">
        <f>IF(A58="","",VLOOKUP(A58,'Danh muc'!A:C,3,FALSE))</f>
        <v/>
      </c>
      <c r="D58" s="9">
        <f>IF(A58="","",VLOOKUP(A58,'Danh muc'!A:E,5,FALSE))</f>
        <v/>
      </c>
      <c r="E58" s="9">
        <f>IF(A58="","",SUMIF('Phieu nhap'!B:B,A58,'Phieu nhap'!D:D))</f>
        <v/>
      </c>
      <c r="F58" s="9">
        <f>IF(A58="","",SUMIF('Phieu xuat'!B:B,A58,'Phieu xuat'!D:D))</f>
        <v/>
      </c>
      <c r="G58" s="9">
        <f>IF(A58="","",E58-F58)</f>
        <v/>
      </c>
      <c r="H58" s="9">
        <f>IF(A58="","",IF(G58=0,"Hết hàng",IF(G58&lt;VLOOKUP(A58,'Danh muc'!A:G,7,FALSE),"Sắp hết","Còn hàng")))</f>
        <v/>
      </c>
      <c r="I58" s="9">
        <f>IF(A58="","",G58*D58)</f>
        <v/>
      </c>
    </row>
    <row r="59">
      <c r="A59" s="9">
        <f>IF('Danh muc'!A59="","",'Danh muc'!A59)</f>
        <v/>
      </c>
      <c r="B59" s="9">
        <f>IF(A59="","",VLOOKUP(A59,'Danh muc'!A:B,2,FALSE))</f>
        <v/>
      </c>
      <c r="C59" s="9">
        <f>IF(A59="","",VLOOKUP(A59,'Danh muc'!A:C,3,FALSE))</f>
        <v/>
      </c>
      <c r="D59" s="9">
        <f>IF(A59="","",VLOOKUP(A59,'Danh muc'!A:E,5,FALSE))</f>
        <v/>
      </c>
      <c r="E59" s="9">
        <f>IF(A59="","",SUMIF('Phieu nhap'!B:B,A59,'Phieu nhap'!D:D))</f>
        <v/>
      </c>
      <c r="F59" s="9">
        <f>IF(A59="","",SUMIF('Phieu xuat'!B:B,A59,'Phieu xuat'!D:D))</f>
        <v/>
      </c>
      <c r="G59" s="9">
        <f>IF(A59="","",E59-F59)</f>
        <v/>
      </c>
      <c r="H59" s="9">
        <f>IF(A59="","",IF(G59=0,"Hết hàng",IF(G59&lt;VLOOKUP(A59,'Danh muc'!A:G,7,FALSE),"Sắp hết","Còn hàng")))</f>
        <v/>
      </c>
      <c r="I59" s="9">
        <f>IF(A59="","",G59*D59)</f>
        <v/>
      </c>
    </row>
    <row r="60">
      <c r="A60" s="9">
        <f>IF('Danh muc'!A60="","",'Danh muc'!A60)</f>
        <v/>
      </c>
      <c r="B60" s="9">
        <f>IF(A60="","",VLOOKUP(A60,'Danh muc'!A:B,2,FALSE))</f>
        <v/>
      </c>
      <c r="C60" s="9">
        <f>IF(A60="","",VLOOKUP(A60,'Danh muc'!A:C,3,FALSE))</f>
        <v/>
      </c>
      <c r="D60" s="9">
        <f>IF(A60="","",VLOOKUP(A60,'Danh muc'!A:E,5,FALSE))</f>
        <v/>
      </c>
      <c r="E60" s="9">
        <f>IF(A60="","",SUMIF('Phieu nhap'!B:B,A60,'Phieu nhap'!D:D))</f>
        <v/>
      </c>
      <c r="F60" s="9">
        <f>IF(A60="","",SUMIF('Phieu xuat'!B:B,A60,'Phieu xuat'!D:D))</f>
        <v/>
      </c>
      <c r="G60" s="9">
        <f>IF(A60="","",E60-F60)</f>
        <v/>
      </c>
      <c r="H60" s="9">
        <f>IF(A60="","",IF(G60=0,"Hết hàng",IF(G60&lt;VLOOKUP(A60,'Danh muc'!A:G,7,FALSE),"Sắp hết","Còn hàng")))</f>
        <v/>
      </c>
      <c r="I60" s="9">
        <f>IF(A60="","",G60*D60)</f>
        <v/>
      </c>
    </row>
    <row r="61">
      <c r="A61" s="9">
        <f>IF('Danh muc'!A61="","",'Danh muc'!A61)</f>
        <v/>
      </c>
      <c r="B61" s="9">
        <f>IF(A61="","",VLOOKUP(A61,'Danh muc'!A:B,2,FALSE))</f>
        <v/>
      </c>
      <c r="C61" s="9">
        <f>IF(A61="","",VLOOKUP(A61,'Danh muc'!A:C,3,FALSE))</f>
        <v/>
      </c>
      <c r="D61" s="9">
        <f>IF(A61="","",VLOOKUP(A61,'Danh muc'!A:E,5,FALSE))</f>
        <v/>
      </c>
      <c r="E61" s="9">
        <f>IF(A61="","",SUMIF('Phieu nhap'!B:B,A61,'Phieu nhap'!D:D))</f>
        <v/>
      </c>
      <c r="F61" s="9">
        <f>IF(A61="","",SUMIF('Phieu xuat'!B:B,A61,'Phieu xuat'!D:D))</f>
        <v/>
      </c>
      <c r="G61" s="9">
        <f>IF(A61="","",E61-F61)</f>
        <v/>
      </c>
      <c r="H61" s="9">
        <f>IF(A61="","",IF(G61=0,"Hết hàng",IF(G61&lt;VLOOKUP(A61,'Danh muc'!A:G,7,FALSE),"Sắp hết","Còn hàng")))</f>
        <v/>
      </c>
      <c r="I61" s="9">
        <f>IF(A61="","",G61*D61)</f>
        <v/>
      </c>
    </row>
    <row r="62">
      <c r="A62" s="9">
        <f>IF('Danh muc'!A62="","",'Danh muc'!A62)</f>
        <v/>
      </c>
      <c r="B62" s="9">
        <f>IF(A62="","",VLOOKUP(A62,'Danh muc'!A:B,2,FALSE))</f>
        <v/>
      </c>
      <c r="C62" s="9">
        <f>IF(A62="","",VLOOKUP(A62,'Danh muc'!A:C,3,FALSE))</f>
        <v/>
      </c>
      <c r="D62" s="9">
        <f>IF(A62="","",VLOOKUP(A62,'Danh muc'!A:E,5,FALSE))</f>
        <v/>
      </c>
      <c r="E62" s="9">
        <f>IF(A62="","",SUMIF('Phieu nhap'!B:B,A62,'Phieu nhap'!D:D))</f>
        <v/>
      </c>
      <c r="F62" s="9">
        <f>IF(A62="","",SUMIF('Phieu xuat'!B:B,A62,'Phieu xuat'!D:D))</f>
        <v/>
      </c>
      <c r="G62" s="9">
        <f>IF(A62="","",E62-F62)</f>
        <v/>
      </c>
      <c r="H62" s="9">
        <f>IF(A62="","",IF(G62=0,"Hết hàng",IF(G62&lt;VLOOKUP(A62,'Danh muc'!A:G,7,FALSE),"Sắp hết","Còn hàng")))</f>
        <v/>
      </c>
      <c r="I62" s="9">
        <f>IF(A62="","",G62*D62)</f>
        <v/>
      </c>
    </row>
    <row r="63">
      <c r="A63" s="9">
        <f>IF('Danh muc'!A63="","",'Danh muc'!A63)</f>
        <v/>
      </c>
      <c r="B63" s="9">
        <f>IF(A63="","",VLOOKUP(A63,'Danh muc'!A:B,2,FALSE))</f>
        <v/>
      </c>
      <c r="C63" s="9">
        <f>IF(A63="","",VLOOKUP(A63,'Danh muc'!A:C,3,FALSE))</f>
        <v/>
      </c>
      <c r="D63" s="9">
        <f>IF(A63="","",VLOOKUP(A63,'Danh muc'!A:E,5,FALSE))</f>
        <v/>
      </c>
      <c r="E63" s="9">
        <f>IF(A63="","",SUMIF('Phieu nhap'!B:B,A63,'Phieu nhap'!D:D))</f>
        <v/>
      </c>
      <c r="F63" s="9">
        <f>IF(A63="","",SUMIF('Phieu xuat'!B:B,A63,'Phieu xuat'!D:D))</f>
        <v/>
      </c>
      <c r="G63" s="9">
        <f>IF(A63="","",E63-F63)</f>
        <v/>
      </c>
      <c r="H63" s="9">
        <f>IF(A63="","",IF(G63=0,"Hết hàng",IF(G63&lt;VLOOKUP(A63,'Danh muc'!A:G,7,FALSE),"Sắp hết","Còn hàng")))</f>
        <v/>
      </c>
      <c r="I63" s="9">
        <f>IF(A63="","",G63*D63)</f>
        <v/>
      </c>
    </row>
    <row r="64">
      <c r="A64" s="9">
        <f>IF('Danh muc'!A64="","",'Danh muc'!A64)</f>
        <v/>
      </c>
      <c r="B64" s="9">
        <f>IF(A64="","",VLOOKUP(A64,'Danh muc'!A:B,2,FALSE))</f>
        <v/>
      </c>
      <c r="C64" s="9">
        <f>IF(A64="","",VLOOKUP(A64,'Danh muc'!A:C,3,FALSE))</f>
        <v/>
      </c>
      <c r="D64" s="9">
        <f>IF(A64="","",VLOOKUP(A64,'Danh muc'!A:E,5,FALSE))</f>
        <v/>
      </c>
      <c r="E64" s="9">
        <f>IF(A64="","",SUMIF('Phieu nhap'!B:B,A64,'Phieu nhap'!D:D))</f>
        <v/>
      </c>
      <c r="F64" s="9">
        <f>IF(A64="","",SUMIF('Phieu xuat'!B:B,A64,'Phieu xuat'!D:D))</f>
        <v/>
      </c>
      <c r="G64" s="9">
        <f>IF(A64="","",E64-F64)</f>
        <v/>
      </c>
      <c r="H64" s="9">
        <f>IF(A64="","",IF(G64=0,"Hết hàng",IF(G64&lt;VLOOKUP(A64,'Danh muc'!A:G,7,FALSE),"Sắp hết","Còn hàng")))</f>
        <v/>
      </c>
      <c r="I64" s="9">
        <f>IF(A64="","",G64*D64)</f>
        <v/>
      </c>
    </row>
    <row r="65">
      <c r="A65" s="9">
        <f>IF('Danh muc'!A65="","",'Danh muc'!A65)</f>
        <v/>
      </c>
      <c r="B65" s="9">
        <f>IF(A65="","",VLOOKUP(A65,'Danh muc'!A:B,2,FALSE))</f>
        <v/>
      </c>
      <c r="C65" s="9">
        <f>IF(A65="","",VLOOKUP(A65,'Danh muc'!A:C,3,FALSE))</f>
        <v/>
      </c>
      <c r="D65" s="9">
        <f>IF(A65="","",VLOOKUP(A65,'Danh muc'!A:E,5,FALSE))</f>
        <v/>
      </c>
      <c r="E65" s="9">
        <f>IF(A65="","",SUMIF('Phieu nhap'!B:B,A65,'Phieu nhap'!D:D))</f>
        <v/>
      </c>
      <c r="F65" s="9">
        <f>IF(A65="","",SUMIF('Phieu xuat'!B:B,A65,'Phieu xuat'!D:D))</f>
        <v/>
      </c>
      <c r="G65" s="9">
        <f>IF(A65="","",E65-F65)</f>
        <v/>
      </c>
      <c r="H65" s="9">
        <f>IF(A65="","",IF(G65=0,"Hết hàng",IF(G65&lt;VLOOKUP(A65,'Danh muc'!A:G,7,FALSE),"Sắp hết","Còn hàng")))</f>
        <v/>
      </c>
      <c r="I65" s="9">
        <f>IF(A65="","",G65*D65)</f>
        <v/>
      </c>
    </row>
    <row r="66">
      <c r="A66" s="9">
        <f>IF('Danh muc'!A66="","",'Danh muc'!A66)</f>
        <v/>
      </c>
      <c r="B66" s="9">
        <f>IF(A66="","",VLOOKUP(A66,'Danh muc'!A:B,2,FALSE))</f>
        <v/>
      </c>
      <c r="C66" s="9">
        <f>IF(A66="","",VLOOKUP(A66,'Danh muc'!A:C,3,FALSE))</f>
        <v/>
      </c>
      <c r="D66" s="9">
        <f>IF(A66="","",VLOOKUP(A66,'Danh muc'!A:E,5,FALSE))</f>
        <v/>
      </c>
      <c r="E66" s="9">
        <f>IF(A66="","",SUMIF('Phieu nhap'!B:B,A66,'Phieu nhap'!D:D))</f>
        <v/>
      </c>
      <c r="F66" s="9">
        <f>IF(A66="","",SUMIF('Phieu xuat'!B:B,A66,'Phieu xuat'!D:D))</f>
        <v/>
      </c>
      <c r="G66" s="9">
        <f>IF(A66="","",E66-F66)</f>
        <v/>
      </c>
      <c r="H66" s="9">
        <f>IF(A66="","",IF(G66=0,"Hết hàng",IF(G66&lt;VLOOKUP(A66,'Danh muc'!A:G,7,FALSE),"Sắp hết","Còn hàng")))</f>
        <v/>
      </c>
      <c r="I66" s="9">
        <f>IF(A66="","",G66*D66)</f>
        <v/>
      </c>
    </row>
    <row r="67">
      <c r="A67" s="9">
        <f>IF('Danh muc'!A67="","",'Danh muc'!A67)</f>
        <v/>
      </c>
      <c r="B67" s="9">
        <f>IF(A67="","",VLOOKUP(A67,'Danh muc'!A:B,2,FALSE))</f>
        <v/>
      </c>
      <c r="C67" s="9">
        <f>IF(A67="","",VLOOKUP(A67,'Danh muc'!A:C,3,FALSE))</f>
        <v/>
      </c>
      <c r="D67" s="9">
        <f>IF(A67="","",VLOOKUP(A67,'Danh muc'!A:E,5,FALSE))</f>
        <v/>
      </c>
      <c r="E67" s="9">
        <f>IF(A67="","",SUMIF('Phieu nhap'!B:B,A67,'Phieu nhap'!D:D))</f>
        <v/>
      </c>
      <c r="F67" s="9">
        <f>IF(A67="","",SUMIF('Phieu xuat'!B:B,A67,'Phieu xuat'!D:D))</f>
        <v/>
      </c>
      <c r="G67" s="9">
        <f>IF(A67="","",E67-F67)</f>
        <v/>
      </c>
      <c r="H67" s="9">
        <f>IF(A67="","",IF(G67=0,"Hết hàng",IF(G67&lt;VLOOKUP(A67,'Danh muc'!A:G,7,FALSE),"Sắp hết","Còn hàng")))</f>
        <v/>
      </c>
      <c r="I67" s="9">
        <f>IF(A67="","",G67*D67)</f>
        <v/>
      </c>
    </row>
    <row r="68">
      <c r="A68" s="9">
        <f>IF('Danh muc'!A68="","",'Danh muc'!A68)</f>
        <v/>
      </c>
      <c r="B68" s="9">
        <f>IF(A68="","",VLOOKUP(A68,'Danh muc'!A:B,2,FALSE))</f>
        <v/>
      </c>
      <c r="C68" s="9">
        <f>IF(A68="","",VLOOKUP(A68,'Danh muc'!A:C,3,FALSE))</f>
        <v/>
      </c>
      <c r="D68" s="9">
        <f>IF(A68="","",VLOOKUP(A68,'Danh muc'!A:E,5,FALSE))</f>
        <v/>
      </c>
      <c r="E68" s="9">
        <f>IF(A68="","",SUMIF('Phieu nhap'!B:B,A68,'Phieu nhap'!D:D))</f>
        <v/>
      </c>
      <c r="F68" s="9">
        <f>IF(A68="","",SUMIF('Phieu xuat'!B:B,A68,'Phieu xuat'!D:D))</f>
        <v/>
      </c>
      <c r="G68" s="9">
        <f>IF(A68="","",E68-F68)</f>
        <v/>
      </c>
      <c r="H68" s="9">
        <f>IF(A68="","",IF(G68=0,"Hết hàng",IF(G68&lt;VLOOKUP(A68,'Danh muc'!A:G,7,FALSE),"Sắp hết","Còn hàng")))</f>
        <v/>
      </c>
      <c r="I68" s="9">
        <f>IF(A68="","",G68*D68)</f>
        <v/>
      </c>
    </row>
    <row r="69">
      <c r="A69" s="9">
        <f>IF('Danh muc'!A69="","",'Danh muc'!A69)</f>
        <v/>
      </c>
      <c r="B69" s="9">
        <f>IF(A69="","",VLOOKUP(A69,'Danh muc'!A:B,2,FALSE))</f>
        <v/>
      </c>
      <c r="C69" s="9">
        <f>IF(A69="","",VLOOKUP(A69,'Danh muc'!A:C,3,FALSE))</f>
        <v/>
      </c>
      <c r="D69" s="9">
        <f>IF(A69="","",VLOOKUP(A69,'Danh muc'!A:E,5,FALSE))</f>
        <v/>
      </c>
      <c r="E69" s="9">
        <f>IF(A69="","",SUMIF('Phieu nhap'!B:B,A69,'Phieu nhap'!D:D))</f>
        <v/>
      </c>
      <c r="F69" s="9">
        <f>IF(A69="","",SUMIF('Phieu xuat'!B:B,A69,'Phieu xuat'!D:D))</f>
        <v/>
      </c>
      <c r="G69" s="9">
        <f>IF(A69="","",E69-F69)</f>
        <v/>
      </c>
      <c r="H69" s="9">
        <f>IF(A69="","",IF(G69=0,"Hết hàng",IF(G69&lt;VLOOKUP(A69,'Danh muc'!A:G,7,FALSE),"Sắp hết","Còn hàng")))</f>
        <v/>
      </c>
      <c r="I69" s="9">
        <f>IF(A69="","",G69*D69)</f>
        <v/>
      </c>
    </row>
    <row r="70">
      <c r="A70" s="9">
        <f>IF('Danh muc'!A70="","",'Danh muc'!A70)</f>
        <v/>
      </c>
      <c r="B70" s="9">
        <f>IF(A70="","",VLOOKUP(A70,'Danh muc'!A:B,2,FALSE))</f>
        <v/>
      </c>
      <c r="C70" s="9">
        <f>IF(A70="","",VLOOKUP(A70,'Danh muc'!A:C,3,FALSE))</f>
        <v/>
      </c>
      <c r="D70" s="9">
        <f>IF(A70="","",VLOOKUP(A70,'Danh muc'!A:E,5,FALSE))</f>
        <v/>
      </c>
      <c r="E70" s="9">
        <f>IF(A70="","",SUMIF('Phieu nhap'!B:B,A70,'Phieu nhap'!D:D))</f>
        <v/>
      </c>
      <c r="F70" s="9">
        <f>IF(A70="","",SUMIF('Phieu xuat'!B:B,A70,'Phieu xuat'!D:D))</f>
        <v/>
      </c>
      <c r="G70" s="9">
        <f>IF(A70="","",E70-F70)</f>
        <v/>
      </c>
      <c r="H70" s="9">
        <f>IF(A70="","",IF(G70=0,"Hết hàng",IF(G70&lt;VLOOKUP(A70,'Danh muc'!A:G,7,FALSE),"Sắp hết","Còn hàng")))</f>
        <v/>
      </c>
      <c r="I70" s="9">
        <f>IF(A70="","",G70*D70)</f>
        <v/>
      </c>
    </row>
    <row r="71">
      <c r="A71" s="9">
        <f>IF('Danh muc'!A71="","",'Danh muc'!A71)</f>
        <v/>
      </c>
      <c r="B71" s="9">
        <f>IF(A71="","",VLOOKUP(A71,'Danh muc'!A:B,2,FALSE))</f>
        <v/>
      </c>
      <c r="C71" s="9">
        <f>IF(A71="","",VLOOKUP(A71,'Danh muc'!A:C,3,FALSE))</f>
        <v/>
      </c>
      <c r="D71" s="9">
        <f>IF(A71="","",VLOOKUP(A71,'Danh muc'!A:E,5,FALSE))</f>
        <v/>
      </c>
      <c r="E71" s="9">
        <f>IF(A71="","",SUMIF('Phieu nhap'!B:B,A71,'Phieu nhap'!D:D))</f>
        <v/>
      </c>
      <c r="F71" s="9">
        <f>IF(A71="","",SUMIF('Phieu xuat'!B:B,A71,'Phieu xuat'!D:D))</f>
        <v/>
      </c>
      <c r="G71" s="9">
        <f>IF(A71="","",E71-F71)</f>
        <v/>
      </c>
      <c r="H71" s="9">
        <f>IF(A71="","",IF(G71=0,"Hết hàng",IF(G71&lt;VLOOKUP(A71,'Danh muc'!A:G,7,FALSE),"Sắp hết","Còn hàng")))</f>
        <v/>
      </c>
      <c r="I71" s="9">
        <f>IF(A71="","",G71*D71)</f>
        <v/>
      </c>
    </row>
    <row r="72">
      <c r="A72" s="9">
        <f>IF('Danh muc'!A72="","",'Danh muc'!A72)</f>
        <v/>
      </c>
      <c r="B72" s="9">
        <f>IF(A72="","",VLOOKUP(A72,'Danh muc'!A:B,2,FALSE))</f>
        <v/>
      </c>
      <c r="C72" s="9">
        <f>IF(A72="","",VLOOKUP(A72,'Danh muc'!A:C,3,FALSE))</f>
        <v/>
      </c>
      <c r="D72" s="9">
        <f>IF(A72="","",VLOOKUP(A72,'Danh muc'!A:E,5,FALSE))</f>
        <v/>
      </c>
      <c r="E72" s="9">
        <f>IF(A72="","",SUMIF('Phieu nhap'!B:B,A72,'Phieu nhap'!D:D))</f>
        <v/>
      </c>
      <c r="F72" s="9">
        <f>IF(A72="","",SUMIF('Phieu xuat'!B:B,A72,'Phieu xuat'!D:D))</f>
        <v/>
      </c>
      <c r="G72" s="9">
        <f>IF(A72="","",E72-F72)</f>
        <v/>
      </c>
      <c r="H72" s="9">
        <f>IF(A72="","",IF(G72=0,"Hết hàng",IF(G72&lt;VLOOKUP(A72,'Danh muc'!A:G,7,FALSE),"Sắp hết","Còn hàng")))</f>
        <v/>
      </c>
      <c r="I72" s="9">
        <f>IF(A72="","",G72*D72)</f>
        <v/>
      </c>
    </row>
    <row r="73">
      <c r="A73" s="9">
        <f>IF('Danh muc'!A73="","",'Danh muc'!A73)</f>
        <v/>
      </c>
      <c r="B73" s="9">
        <f>IF(A73="","",VLOOKUP(A73,'Danh muc'!A:B,2,FALSE))</f>
        <v/>
      </c>
      <c r="C73" s="9">
        <f>IF(A73="","",VLOOKUP(A73,'Danh muc'!A:C,3,FALSE))</f>
        <v/>
      </c>
      <c r="D73" s="9">
        <f>IF(A73="","",VLOOKUP(A73,'Danh muc'!A:E,5,FALSE))</f>
        <v/>
      </c>
      <c r="E73" s="9">
        <f>IF(A73="","",SUMIF('Phieu nhap'!B:B,A73,'Phieu nhap'!D:D))</f>
        <v/>
      </c>
      <c r="F73" s="9">
        <f>IF(A73="","",SUMIF('Phieu xuat'!B:B,A73,'Phieu xuat'!D:D))</f>
        <v/>
      </c>
      <c r="G73" s="9">
        <f>IF(A73="","",E73-F73)</f>
        <v/>
      </c>
      <c r="H73" s="9">
        <f>IF(A73="","",IF(G73=0,"Hết hàng",IF(G73&lt;VLOOKUP(A73,'Danh muc'!A:G,7,FALSE),"Sắp hết","Còn hàng")))</f>
        <v/>
      </c>
      <c r="I73" s="9">
        <f>IF(A73="","",G73*D73)</f>
        <v/>
      </c>
    </row>
    <row r="74">
      <c r="A74" s="9">
        <f>IF('Danh muc'!A74="","",'Danh muc'!A74)</f>
        <v/>
      </c>
      <c r="B74" s="9">
        <f>IF(A74="","",VLOOKUP(A74,'Danh muc'!A:B,2,FALSE))</f>
        <v/>
      </c>
      <c r="C74" s="9">
        <f>IF(A74="","",VLOOKUP(A74,'Danh muc'!A:C,3,FALSE))</f>
        <v/>
      </c>
      <c r="D74" s="9">
        <f>IF(A74="","",VLOOKUP(A74,'Danh muc'!A:E,5,FALSE))</f>
        <v/>
      </c>
      <c r="E74" s="9">
        <f>IF(A74="","",SUMIF('Phieu nhap'!B:B,A74,'Phieu nhap'!D:D))</f>
        <v/>
      </c>
      <c r="F74" s="9">
        <f>IF(A74="","",SUMIF('Phieu xuat'!B:B,A74,'Phieu xuat'!D:D))</f>
        <v/>
      </c>
      <c r="G74" s="9">
        <f>IF(A74="","",E74-F74)</f>
        <v/>
      </c>
      <c r="H74" s="9">
        <f>IF(A74="","",IF(G74=0,"Hết hàng",IF(G74&lt;VLOOKUP(A74,'Danh muc'!A:G,7,FALSE),"Sắp hết","Còn hàng")))</f>
        <v/>
      </c>
      <c r="I74" s="9">
        <f>IF(A74="","",G74*D74)</f>
        <v/>
      </c>
    </row>
    <row r="75">
      <c r="A75" s="9">
        <f>IF('Danh muc'!A75="","",'Danh muc'!A75)</f>
        <v/>
      </c>
      <c r="B75" s="9">
        <f>IF(A75="","",VLOOKUP(A75,'Danh muc'!A:B,2,FALSE))</f>
        <v/>
      </c>
      <c r="C75" s="9">
        <f>IF(A75="","",VLOOKUP(A75,'Danh muc'!A:C,3,FALSE))</f>
        <v/>
      </c>
      <c r="D75" s="9">
        <f>IF(A75="","",VLOOKUP(A75,'Danh muc'!A:E,5,FALSE))</f>
        <v/>
      </c>
      <c r="E75" s="9">
        <f>IF(A75="","",SUMIF('Phieu nhap'!B:B,A75,'Phieu nhap'!D:D))</f>
        <v/>
      </c>
      <c r="F75" s="9">
        <f>IF(A75="","",SUMIF('Phieu xuat'!B:B,A75,'Phieu xuat'!D:D))</f>
        <v/>
      </c>
      <c r="G75" s="9">
        <f>IF(A75="","",E75-F75)</f>
        <v/>
      </c>
      <c r="H75" s="9">
        <f>IF(A75="","",IF(G75=0,"Hết hàng",IF(G75&lt;VLOOKUP(A75,'Danh muc'!A:G,7,FALSE),"Sắp hết","Còn hàng")))</f>
        <v/>
      </c>
      <c r="I75" s="9">
        <f>IF(A75="","",G75*D75)</f>
        <v/>
      </c>
    </row>
    <row r="76">
      <c r="A76" s="9">
        <f>IF('Danh muc'!A76="","",'Danh muc'!A76)</f>
        <v/>
      </c>
      <c r="B76" s="9">
        <f>IF(A76="","",VLOOKUP(A76,'Danh muc'!A:B,2,FALSE))</f>
        <v/>
      </c>
      <c r="C76" s="9">
        <f>IF(A76="","",VLOOKUP(A76,'Danh muc'!A:C,3,FALSE))</f>
        <v/>
      </c>
      <c r="D76" s="9">
        <f>IF(A76="","",VLOOKUP(A76,'Danh muc'!A:E,5,FALSE))</f>
        <v/>
      </c>
      <c r="E76" s="9">
        <f>IF(A76="","",SUMIF('Phieu nhap'!B:B,A76,'Phieu nhap'!D:D))</f>
        <v/>
      </c>
      <c r="F76" s="9">
        <f>IF(A76="","",SUMIF('Phieu xuat'!B:B,A76,'Phieu xuat'!D:D))</f>
        <v/>
      </c>
      <c r="G76" s="9">
        <f>IF(A76="","",E76-F76)</f>
        <v/>
      </c>
      <c r="H76" s="9">
        <f>IF(A76="","",IF(G76=0,"Hết hàng",IF(G76&lt;VLOOKUP(A76,'Danh muc'!A:G,7,FALSE),"Sắp hết","Còn hàng")))</f>
        <v/>
      </c>
      <c r="I76" s="9">
        <f>IF(A76="","",G76*D76)</f>
        <v/>
      </c>
    </row>
    <row r="77">
      <c r="A77" s="9">
        <f>IF('Danh muc'!A77="","",'Danh muc'!A77)</f>
        <v/>
      </c>
      <c r="B77" s="9">
        <f>IF(A77="","",VLOOKUP(A77,'Danh muc'!A:B,2,FALSE))</f>
        <v/>
      </c>
      <c r="C77" s="9">
        <f>IF(A77="","",VLOOKUP(A77,'Danh muc'!A:C,3,FALSE))</f>
        <v/>
      </c>
      <c r="D77" s="9">
        <f>IF(A77="","",VLOOKUP(A77,'Danh muc'!A:E,5,FALSE))</f>
        <v/>
      </c>
      <c r="E77" s="9">
        <f>IF(A77="","",SUMIF('Phieu nhap'!B:B,A77,'Phieu nhap'!D:D))</f>
        <v/>
      </c>
      <c r="F77" s="9">
        <f>IF(A77="","",SUMIF('Phieu xuat'!B:B,A77,'Phieu xuat'!D:D))</f>
        <v/>
      </c>
      <c r="G77" s="9">
        <f>IF(A77="","",E77-F77)</f>
        <v/>
      </c>
      <c r="H77" s="9">
        <f>IF(A77="","",IF(G77=0,"Hết hàng",IF(G77&lt;VLOOKUP(A77,'Danh muc'!A:G,7,FALSE),"Sắp hết","Còn hàng")))</f>
        <v/>
      </c>
      <c r="I77" s="9">
        <f>IF(A77="","",G77*D77)</f>
        <v/>
      </c>
    </row>
    <row r="78">
      <c r="A78" s="9">
        <f>IF('Danh muc'!A78="","",'Danh muc'!A78)</f>
        <v/>
      </c>
      <c r="B78" s="9">
        <f>IF(A78="","",VLOOKUP(A78,'Danh muc'!A:B,2,FALSE))</f>
        <v/>
      </c>
      <c r="C78" s="9">
        <f>IF(A78="","",VLOOKUP(A78,'Danh muc'!A:C,3,FALSE))</f>
        <v/>
      </c>
      <c r="D78" s="9">
        <f>IF(A78="","",VLOOKUP(A78,'Danh muc'!A:E,5,FALSE))</f>
        <v/>
      </c>
      <c r="E78" s="9">
        <f>IF(A78="","",SUMIF('Phieu nhap'!B:B,A78,'Phieu nhap'!D:D))</f>
        <v/>
      </c>
      <c r="F78" s="9">
        <f>IF(A78="","",SUMIF('Phieu xuat'!B:B,A78,'Phieu xuat'!D:D))</f>
        <v/>
      </c>
      <c r="G78" s="9">
        <f>IF(A78="","",E78-F78)</f>
        <v/>
      </c>
      <c r="H78" s="9">
        <f>IF(A78="","",IF(G78=0,"Hết hàng",IF(G78&lt;VLOOKUP(A78,'Danh muc'!A:G,7,FALSE),"Sắp hết","Còn hàng")))</f>
        <v/>
      </c>
      <c r="I78" s="9">
        <f>IF(A78="","",G78*D78)</f>
        <v/>
      </c>
    </row>
    <row r="79">
      <c r="A79" s="9">
        <f>IF('Danh muc'!A79="","",'Danh muc'!A79)</f>
        <v/>
      </c>
      <c r="B79" s="9">
        <f>IF(A79="","",VLOOKUP(A79,'Danh muc'!A:B,2,FALSE))</f>
        <v/>
      </c>
      <c r="C79" s="9">
        <f>IF(A79="","",VLOOKUP(A79,'Danh muc'!A:C,3,FALSE))</f>
        <v/>
      </c>
      <c r="D79" s="9">
        <f>IF(A79="","",VLOOKUP(A79,'Danh muc'!A:E,5,FALSE))</f>
        <v/>
      </c>
      <c r="E79" s="9">
        <f>IF(A79="","",SUMIF('Phieu nhap'!B:B,A79,'Phieu nhap'!D:D))</f>
        <v/>
      </c>
      <c r="F79" s="9">
        <f>IF(A79="","",SUMIF('Phieu xuat'!B:B,A79,'Phieu xuat'!D:D))</f>
        <v/>
      </c>
      <c r="G79" s="9">
        <f>IF(A79="","",E79-F79)</f>
        <v/>
      </c>
      <c r="H79" s="9">
        <f>IF(A79="","",IF(G79=0,"Hết hàng",IF(G79&lt;VLOOKUP(A79,'Danh muc'!A:G,7,FALSE),"Sắp hết","Còn hàng")))</f>
        <v/>
      </c>
      <c r="I79" s="9">
        <f>IF(A79="","",G79*D79)</f>
        <v/>
      </c>
    </row>
    <row r="80">
      <c r="A80" s="9">
        <f>IF('Danh muc'!A80="","",'Danh muc'!A80)</f>
        <v/>
      </c>
      <c r="B80" s="9">
        <f>IF(A80="","",VLOOKUP(A80,'Danh muc'!A:B,2,FALSE))</f>
        <v/>
      </c>
      <c r="C80" s="9">
        <f>IF(A80="","",VLOOKUP(A80,'Danh muc'!A:C,3,FALSE))</f>
        <v/>
      </c>
      <c r="D80" s="9">
        <f>IF(A80="","",VLOOKUP(A80,'Danh muc'!A:E,5,FALSE))</f>
        <v/>
      </c>
      <c r="E80" s="9">
        <f>IF(A80="","",SUMIF('Phieu nhap'!B:B,A80,'Phieu nhap'!D:D))</f>
        <v/>
      </c>
      <c r="F80" s="9">
        <f>IF(A80="","",SUMIF('Phieu xuat'!B:B,A80,'Phieu xuat'!D:D))</f>
        <v/>
      </c>
      <c r="G80" s="9">
        <f>IF(A80="","",E80-F80)</f>
        <v/>
      </c>
      <c r="H80" s="9">
        <f>IF(A80="","",IF(G80=0,"Hết hàng",IF(G80&lt;VLOOKUP(A80,'Danh muc'!A:G,7,FALSE),"Sắp hết","Còn hàng")))</f>
        <v/>
      </c>
      <c r="I80" s="9">
        <f>IF(A80="","",G80*D80)</f>
        <v/>
      </c>
    </row>
    <row r="81">
      <c r="A81" s="9">
        <f>IF('Danh muc'!A81="","",'Danh muc'!A81)</f>
        <v/>
      </c>
      <c r="B81" s="9">
        <f>IF(A81="","",VLOOKUP(A81,'Danh muc'!A:B,2,FALSE))</f>
        <v/>
      </c>
      <c r="C81" s="9">
        <f>IF(A81="","",VLOOKUP(A81,'Danh muc'!A:C,3,FALSE))</f>
        <v/>
      </c>
      <c r="D81" s="9">
        <f>IF(A81="","",VLOOKUP(A81,'Danh muc'!A:E,5,FALSE))</f>
        <v/>
      </c>
      <c r="E81" s="9">
        <f>IF(A81="","",SUMIF('Phieu nhap'!B:B,A81,'Phieu nhap'!D:D))</f>
        <v/>
      </c>
      <c r="F81" s="9">
        <f>IF(A81="","",SUMIF('Phieu xuat'!B:B,A81,'Phieu xuat'!D:D))</f>
        <v/>
      </c>
      <c r="G81" s="9">
        <f>IF(A81="","",E81-F81)</f>
        <v/>
      </c>
      <c r="H81" s="9">
        <f>IF(A81="","",IF(G81=0,"Hết hàng",IF(G81&lt;VLOOKUP(A81,'Danh muc'!A:G,7,FALSE),"Sắp hết","Còn hàng")))</f>
        <v/>
      </c>
      <c r="I81" s="9">
        <f>IF(A81="","",G81*D81)</f>
        <v/>
      </c>
    </row>
    <row r="82">
      <c r="A82" s="9">
        <f>IF('Danh muc'!A82="","",'Danh muc'!A82)</f>
        <v/>
      </c>
      <c r="B82" s="9">
        <f>IF(A82="","",VLOOKUP(A82,'Danh muc'!A:B,2,FALSE))</f>
        <v/>
      </c>
      <c r="C82" s="9">
        <f>IF(A82="","",VLOOKUP(A82,'Danh muc'!A:C,3,FALSE))</f>
        <v/>
      </c>
      <c r="D82" s="9">
        <f>IF(A82="","",VLOOKUP(A82,'Danh muc'!A:E,5,FALSE))</f>
        <v/>
      </c>
      <c r="E82" s="9">
        <f>IF(A82="","",SUMIF('Phieu nhap'!B:B,A82,'Phieu nhap'!D:D))</f>
        <v/>
      </c>
      <c r="F82" s="9">
        <f>IF(A82="","",SUMIF('Phieu xuat'!B:B,A82,'Phieu xuat'!D:D))</f>
        <v/>
      </c>
      <c r="G82" s="9">
        <f>IF(A82="","",E82-F82)</f>
        <v/>
      </c>
      <c r="H82" s="9">
        <f>IF(A82="","",IF(G82=0,"Hết hàng",IF(G82&lt;VLOOKUP(A82,'Danh muc'!A:G,7,FALSE),"Sắp hết","Còn hàng")))</f>
        <v/>
      </c>
      <c r="I82" s="9">
        <f>IF(A82="","",G82*D82)</f>
        <v/>
      </c>
    </row>
    <row r="83">
      <c r="A83" s="9">
        <f>IF('Danh muc'!A83="","",'Danh muc'!A83)</f>
        <v/>
      </c>
      <c r="B83" s="9">
        <f>IF(A83="","",VLOOKUP(A83,'Danh muc'!A:B,2,FALSE))</f>
        <v/>
      </c>
      <c r="C83" s="9">
        <f>IF(A83="","",VLOOKUP(A83,'Danh muc'!A:C,3,FALSE))</f>
        <v/>
      </c>
      <c r="D83" s="9">
        <f>IF(A83="","",VLOOKUP(A83,'Danh muc'!A:E,5,FALSE))</f>
        <v/>
      </c>
      <c r="E83" s="9">
        <f>IF(A83="","",SUMIF('Phieu nhap'!B:B,A83,'Phieu nhap'!D:D))</f>
        <v/>
      </c>
      <c r="F83" s="9">
        <f>IF(A83="","",SUMIF('Phieu xuat'!B:B,A83,'Phieu xuat'!D:D))</f>
        <v/>
      </c>
      <c r="G83" s="9">
        <f>IF(A83="","",E83-F83)</f>
        <v/>
      </c>
      <c r="H83" s="9">
        <f>IF(A83="","",IF(G83=0,"Hết hàng",IF(G83&lt;VLOOKUP(A83,'Danh muc'!A:G,7,FALSE),"Sắp hết","Còn hàng")))</f>
        <v/>
      </c>
      <c r="I83" s="9">
        <f>IF(A83="","",G83*D83)</f>
        <v/>
      </c>
    </row>
    <row r="84">
      <c r="A84" s="9">
        <f>IF('Danh muc'!A84="","",'Danh muc'!A84)</f>
        <v/>
      </c>
      <c r="B84" s="9">
        <f>IF(A84="","",VLOOKUP(A84,'Danh muc'!A:B,2,FALSE))</f>
        <v/>
      </c>
      <c r="C84" s="9">
        <f>IF(A84="","",VLOOKUP(A84,'Danh muc'!A:C,3,FALSE))</f>
        <v/>
      </c>
      <c r="D84" s="9">
        <f>IF(A84="","",VLOOKUP(A84,'Danh muc'!A:E,5,FALSE))</f>
        <v/>
      </c>
      <c r="E84" s="9">
        <f>IF(A84="","",SUMIF('Phieu nhap'!B:B,A84,'Phieu nhap'!D:D))</f>
        <v/>
      </c>
      <c r="F84" s="9">
        <f>IF(A84="","",SUMIF('Phieu xuat'!B:B,A84,'Phieu xuat'!D:D))</f>
        <v/>
      </c>
      <c r="G84" s="9">
        <f>IF(A84="","",E84-F84)</f>
        <v/>
      </c>
      <c r="H84" s="9">
        <f>IF(A84="","",IF(G84=0,"Hết hàng",IF(G84&lt;VLOOKUP(A84,'Danh muc'!A:G,7,FALSE),"Sắp hết","Còn hàng")))</f>
        <v/>
      </c>
      <c r="I84" s="9">
        <f>IF(A84="","",G84*D84)</f>
        <v/>
      </c>
    </row>
    <row r="85">
      <c r="A85" s="9">
        <f>IF('Danh muc'!A85="","",'Danh muc'!A85)</f>
        <v/>
      </c>
      <c r="B85" s="9">
        <f>IF(A85="","",VLOOKUP(A85,'Danh muc'!A:B,2,FALSE))</f>
        <v/>
      </c>
      <c r="C85" s="9">
        <f>IF(A85="","",VLOOKUP(A85,'Danh muc'!A:C,3,FALSE))</f>
        <v/>
      </c>
      <c r="D85" s="9">
        <f>IF(A85="","",VLOOKUP(A85,'Danh muc'!A:E,5,FALSE))</f>
        <v/>
      </c>
      <c r="E85" s="9">
        <f>IF(A85="","",SUMIF('Phieu nhap'!B:B,A85,'Phieu nhap'!D:D))</f>
        <v/>
      </c>
      <c r="F85" s="9">
        <f>IF(A85="","",SUMIF('Phieu xuat'!B:B,A85,'Phieu xuat'!D:D))</f>
        <v/>
      </c>
      <c r="G85" s="9">
        <f>IF(A85="","",E85-F85)</f>
        <v/>
      </c>
      <c r="H85" s="9">
        <f>IF(A85="","",IF(G85=0,"Hết hàng",IF(G85&lt;VLOOKUP(A85,'Danh muc'!A:G,7,FALSE),"Sắp hết","Còn hàng")))</f>
        <v/>
      </c>
      <c r="I85" s="9">
        <f>IF(A85="","",G85*D85)</f>
        <v/>
      </c>
    </row>
    <row r="86">
      <c r="A86" s="9">
        <f>IF('Danh muc'!A86="","",'Danh muc'!A86)</f>
        <v/>
      </c>
      <c r="B86" s="9">
        <f>IF(A86="","",VLOOKUP(A86,'Danh muc'!A:B,2,FALSE))</f>
        <v/>
      </c>
      <c r="C86" s="9">
        <f>IF(A86="","",VLOOKUP(A86,'Danh muc'!A:C,3,FALSE))</f>
        <v/>
      </c>
      <c r="D86" s="9">
        <f>IF(A86="","",VLOOKUP(A86,'Danh muc'!A:E,5,FALSE))</f>
        <v/>
      </c>
      <c r="E86" s="9">
        <f>IF(A86="","",SUMIF('Phieu nhap'!B:B,A86,'Phieu nhap'!D:D))</f>
        <v/>
      </c>
      <c r="F86" s="9">
        <f>IF(A86="","",SUMIF('Phieu xuat'!B:B,A86,'Phieu xuat'!D:D))</f>
        <v/>
      </c>
      <c r="G86" s="9">
        <f>IF(A86="","",E86-F86)</f>
        <v/>
      </c>
      <c r="H86" s="9">
        <f>IF(A86="","",IF(G86=0,"Hết hàng",IF(G86&lt;VLOOKUP(A86,'Danh muc'!A:G,7,FALSE),"Sắp hết","Còn hàng")))</f>
        <v/>
      </c>
      <c r="I86" s="9">
        <f>IF(A86="","",G86*D86)</f>
        <v/>
      </c>
    </row>
    <row r="87">
      <c r="A87" s="9">
        <f>IF('Danh muc'!A87="","",'Danh muc'!A87)</f>
        <v/>
      </c>
      <c r="B87" s="9">
        <f>IF(A87="","",VLOOKUP(A87,'Danh muc'!A:B,2,FALSE))</f>
        <v/>
      </c>
      <c r="C87" s="9">
        <f>IF(A87="","",VLOOKUP(A87,'Danh muc'!A:C,3,FALSE))</f>
        <v/>
      </c>
      <c r="D87" s="9">
        <f>IF(A87="","",VLOOKUP(A87,'Danh muc'!A:E,5,FALSE))</f>
        <v/>
      </c>
      <c r="E87" s="9">
        <f>IF(A87="","",SUMIF('Phieu nhap'!B:B,A87,'Phieu nhap'!D:D))</f>
        <v/>
      </c>
      <c r="F87" s="9">
        <f>IF(A87="","",SUMIF('Phieu xuat'!B:B,A87,'Phieu xuat'!D:D))</f>
        <v/>
      </c>
      <c r="G87" s="9">
        <f>IF(A87="","",E87-F87)</f>
        <v/>
      </c>
      <c r="H87" s="9">
        <f>IF(A87="","",IF(G87=0,"Hết hàng",IF(G87&lt;VLOOKUP(A87,'Danh muc'!A:G,7,FALSE),"Sắp hết","Còn hàng")))</f>
        <v/>
      </c>
      <c r="I87" s="9">
        <f>IF(A87="","",G87*D87)</f>
        <v/>
      </c>
    </row>
    <row r="88">
      <c r="A88" s="9">
        <f>IF('Danh muc'!A88="","",'Danh muc'!A88)</f>
        <v/>
      </c>
      <c r="B88" s="9">
        <f>IF(A88="","",VLOOKUP(A88,'Danh muc'!A:B,2,FALSE))</f>
        <v/>
      </c>
      <c r="C88" s="9">
        <f>IF(A88="","",VLOOKUP(A88,'Danh muc'!A:C,3,FALSE))</f>
        <v/>
      </c>
      <c r="D88" s="9">
        <f>IF(A88="","",VLOOKUP(A88,'Danh muc'!A:E,5,FALSE))</f>
        <v/>
      </c>
      <c r="E88" s="9">
        <f>IF(A88="","",SUMIF('Phieu nhap'!B:B,A88,'Phieu nhap'!D:D))</f>
        <v/>
      </c>
      <c r="F88" s="9">
        <f>IF(A88="","",SUMIF('Phieu xuat'!B:B,A88,'Phieu xuat'!D:D))</f>
        <v/>
      </c>
      <c r="G88" s="9">
        <f>IF(A88="","",E88-F88)</f>
        <v/>
      </c>
      <c r="H88" s="9">
        <f>IF(A88="","",IF(G88=0,"Hết hàng",IF(G88&lt;VLOOKUP(A88,'Danh muc'!A:G,7,FALSE),"Sắp hết","Còn hàng")))</f>
        <v/>
      </c>
      <c r="I88" s="9">
        <f>IF(A88="","",G88*D88)</f>
        <v/>
      </c>
    </row>
    <row r="89">
      <c r="A89" s="9">
        <f>IF('Danh muc'!A89="","",'Danh muc'!A89)</f>
        <v/>
      </c>
      <c r="B89" s="9">
        <f>IF(A89="","",VLOOKUP(A89,'Danh muc'!A:B,2,FALSE))</f>
        <v/>
      </c>
      <c r="C89" s="9">
        <f>IF(A89="","",VLOOKUP(A89,'Danh muc'!A:C,3,FALSE))</f>
        <v/>
      </c>
      <c r="D89" s="9">
        <f>IF(A89="","",VLOOKUP(A89,'Danh muc'!A:E,5,FALSE))</f>
        <v/>
      </c>
      <c r="E89" s="9">
        <f>IF(A89="","",SUMIF('Phieu nhap'!B:B,A89,'Phieu nhap'!D:D))</f>
        <v/>
      </c>
      <c r="F89" s="9">
        <f>IF(A89="","",SUMIF('Phieu xuat'!B:B,A89,'Phieu xuat'!D:D))</f>
        <v/>
      </c>
      <c r="G89" s="9">
        <f>IF(A89="","",E89-F89)</f>
        <v/>
      </c>
      <c r="H89" s="9">
        <f>IF(A89="","",IF(G89=0,"Hết hàng",IF(G89&lt;VLOOKUP(A89,'Danh muc'!A:G,7,FALSE),"Sắp hết","Còn hàng")))</f>
        <v/>
      </c>
      <c r="I89" s="9">
        <f>IF(A89="","",G89*D89)</f>
        <v/>
      </c>
    </row>
    <row r="90">
      <c r="A90" s="9">
        <f>IF('Danh muc'!A90="","",'Danh muc'!A90)</f>
        <v/>
      </c>
      <c r="B90" s="9">
        <f>IF(A90="","",VLOOKUP(A90,'Danh muc'!A:B,2,FALSE))</f>
        <v/>
      </c>
      <c r="C90" s="9">
        <f>IF(A90="","",VLOOKUP(A90,'Danh muc'!A:C,3,FALSE))</f>
        <v/>
      </c>
      <c r="D90" s="9">
        <f>IF(A90="","",VLOOKUP(A90,'Danh muc'!A:E,5,FALSE))</f>
        <v/>
      </c>
      <c r="E90" s="9">
        <f>IF(A90="","",SUMIF('Phieu nhap'!B:B,A90,'Phieu nhap'!D:D))</f>
        <v/>
      </c>
      <c r="F90" s="9">
        <f>IF(A90="","",SUMIF('Phieu xuat'!B:B,A90,'Phieu xuat'!D:D))</f>
        <v/>
      </c>
      <c r="G90" s="9">
        <f>IF(A90="","",E90-F90)</f>
        <v/>
      </c>
      <c r="H90" s="9">
        <f>IF(A90="","",IF(G90=0,"Hết hàng",IF(G90&lt;VLOOKUP(A90,'Danh muc'!A:G,7,FALSE),"Sắp hết","Còn hàng")))</f>
        <v/>
      </c>
      <c r="I90" s="9">
        <f>IF(A90="","",G90*D90)</f>
        <v/>
      </c>
    </row>
    <row r="91">
      <c r="A91" s="9">
        <f>IF('Danh muc'!A91="","",'Danh muc'!A91)</f>
        <v/>
      </c>
      <c r="B91" s="9">
        <f>IF(A91="","",VLOOKUP(A91,'Danh muc'!A:B,2,FALSE))</f>
        <v/>
      </c>
      <c r="C91" s="9">
        <f>IF(A91="","",VLOOKUP(A91,'Danh muc'!A:C,3,FALSE))</f>
        <v/>
      </c>
      <c r="D91" s="9">
        <f>IF(A91="","",VLOOKUP(A91,'Danh muc'!A:E,5,FALSE))</f>
        <v/>
      </c>
      <c r="E91" s="9">
        <f>IF(A91="","",SUMIF('Phieu nhap'!B:B,A91,'Phieu nhap'!D:D))</f>
        <v/>
      </c>
      <c r="F91" s="9">
        <f>IF(A91="","",SUMIF('Phieu xuat'!B:B,A91,'Phieu xuat'!D:D))</f>
        <v/>
      </c>
      <c r="G91" s="9">
        <f>IF(A91="","",E91-F91)</f>
        <v/>
      </c>
      <c r="H91" s="9">
        <f>IF(A91="","",IF(G91=0,"Hết hàng",IF(G91&lt;VLOOKUP(A91,'Danh muc'!A:G,7,FALSE),"Sắp hết","Còn hàng")))</f>
        <v/>
      </c>
      <c r="I91" s="9">
        <f>IF(A91="","",G91*D91)</f>
        <v/>
      </c>
    </row>
    <row r="92">
      <c r="A92" s="9">
        <f>IF('Danh muc'!A92="","",'Danh muc'!A92)</f>
        <v/>
      </c>
      <c r="B92" s="9">
        <f>IF(A92="","",VLOOKUP(A92,'Danh muc'!A:B,2,FALSE))</f>
        <v/>
      </c>
      <c r="C92" s="9">
        <f>IF(A92="","",VLOOKUP(A92,'Danh muc'!A:C,3,FALSE))</f>
        <v/>
      </c>
      <c r="D92" s="9">
        <f>IF(A92="","",VLOOKUP(A92,'Danh muc'!A:E,5,FALSE))</f>
        <v/>
      </c>
      <c r="E92" s="9">
        <f>IF(A92="","",SUMIF('Phieu nhap'!B:B,A92,'Phieu nhap'!D:D))</f>
        <v/>
      </c>
      <c r="F92" s="9">
        <f>IF(A92="","",SUMIF('Phieu xuat'!B:B,A92,'Phieu xuat'!D:D))</f>
        <v/>
      </c>
      <c r="G92" s="9">
        <f>IF(A92="","",E92-F92)</f>
        <v/>
      </c>
      <c r="H92" s="9">
        <f>IF(A92="","",IF(G92=0,"Hết hàng",IF(G92&lt;VLOOKUP(A92,'Danh muc'!A:G,7,FALSE),"Sắp hết","Còn hàng")))</f>
        <v/>
      </c>
      <c r="I92" s="9">
        <f>IF(A92="","",G92*D92)</f>
        <v/>
      </c>
    </row>
    <row r="93">
      <c r="A93" s="9">
        <f>IF('Danh muc'!A93="","",'Danh muc'!A93)</f>
        <v/>
      </c>
      <c r="B93" s="9">
        <f>IF(A93="","",VLOOKUP(A93,'Danh muc'!A:B,2,FALSE))</f>
        <v/>
      </c>
      <c r="C93" s="9">
        <f>IF(A93="","",VLOOKUP(A93,'Danh muc'!A:C,3,FALSE))</f>
        <v/>
      </c>
      <c r="D93" s="9">
        <f>IF(A93="","",VLOOKUP(A93,'Danh muc'!A:E,5,FALSE))</f>
        <v/>
      </c>
      <c r="E93" s="9">
        <f>IF(A93="","",SUMIF('Phieu nhap'!B:B,A93,'Phieu nhap'!D:D))</f>
        <v/>
      </c>
      <c r="F93" s="9">
        <f>IF(A93="","",SUMIF('Phieu xuat'!B:B,A93,'Phieu xuat'!D:D))</f>
        <v/>
      </c>
      <c r="G93" s="9">
        <f>IF(A93="","",E93-F93)</f>
        <v/>
      </c>
      <c r="H93" s="9">
        <f>IF(A93="","",IF(G93=0,"Hết hàng",IF(G93&lt;VLOOKUP(A93,'Danh muc'!A:G,7,FALSE),"Sắp hết","Còn hàng")))</f>
        <v/>
      </c>
      <c r="I93" s="9">
        <f>IF(A93="","",G93*D93)</f>
        <v/>
      </c>
    </row>
    <row r="94">
      <c r="A94" s="9">
        <f>IF('Danh muc'!A94="","",'Danh muc'!A94)</f>
        <v/>
      </c>
      <c r="B94" s="9">
        <f>IF(A94="","",VLOOKUP(A94,'Danh muc'!A:B,2,FALSE))</f>
        <v/>
      </c>
      <c r="C94" s="9">
        <f>IF(A94="","",VLOOKUP(A94,'Danh muc'!A:C,3,FALSE))</f>
        <v/>
      </c>
      <c r="D94" s="9">
        <f>IF(A94="","",VLOOKUP(A94,'Danh muc'!A:E,5,FALSE))</f>
        <v/>
      </c>
      <c r="E94" s="9">
        <f>IF(A94="","",SUMIF('Phieu nhap'!B:B,A94,'Phieu nhap'!D:D))</f>
        <v/>
      </c>
      <c r="F94" s="9">
        <f>IF(A94="","",SUMIF('Phieu xuat'!B:B,A94,'Phieu xuat'!D:D))</f>
        <v/>
      </c>
      <c r="G94" s="9">
        <f>IF(A94="","",E94-F94)</f>
        <v/>
      </c>
      <c r="H94" s="9">
        <f>IF(A94="","",IF(G94=0,"Hết hàng",IF(G94&lt;VLOOKUP(A94,'Danh muc'!A:G,7,FALSE),"Sắp hết","Còn hàng")))</f>
        <v/>
      </c>
      <c r="I94" s="9">
        <f>IF(A94="","",G94*D94)</f>
        <v/>
      </c>
    </row>
    <row r="95">
      <c r="A95" s="9">
        <f>IF('Danh muc'!A95="","",'Danh muc'!A95)</f>
        <v/>
      </c>
      <c r="B95" s="9">
        <f>IF(A95="","",VLOOKUP(A95,'Danh muc'!A:B,2,FALSE))</f>
        <v/>
      </c>
      <c r="C95" s="9">
        <f>IF(A95="","",VLOOKUP(A95,'Danh muc'!A:C,3,FALSE))</f>
        <v/>
      </c>
      <c r="D95" s="9">
        <f>IF(A95="","",VLOOKUP(A95,'Danh muc'!A:E,5,FALSE))</f>
        <v/>
      </c>
      <c r="E95" s="9">
        <f>IF(A95="","",SUMIF('Phieu nhap'!B:B,A95,'Phieu nhap'!D:D))</f>
        <v/>
      </c>
      <c r="F95" s="9">
        <f>IF(A95="","",SUMIF('Phieu xuat'!B:B,A95,'Phieu xuat'!D:D))</f>
        <v/>
      </c>
      <c r="G95" s="9">
        <f>IF(A95="","",E95-F95)</f>
        <v/>
      </c>
      <c r="H95" s="9">
        <f>IF(A95="","",IF(G95=0,"Hết hàng",IF(G95&lt;VLOOKUP(A95,'Danh muc'!A:G,7,FALSE),"Sắp hết","Còn hàng")))</f>
        <v/>
      </c>
      <c r="I95" s="9">
        <f>IF(A95="","",G95*D95)</f>
        <v/>
      </c>
    </row>
    <row r="96">
      <c r="A96" s="9">
        <f>IF('Danh muc'!A96="","",'Danh muc'!A96)</f>
        <v/>
      </c>
      <c r="B96" s="9">
        <f>IF(A96="","",VLOOKUP(A96,'Danh muc'!A:B,2,FALSE))</f>
        <v/>
      </c>
      <c r="C96" s="9">
        <f>IF(A96="","",VLOOKUP(A96,'Danh muc'!A:C,3,FALSE))</f>
        <v/>
      </c>
      <c r="D96" s="9">
        <f>IF(A96="","",VLOOKUP(A96,'Danh muc'!A:E,5,FALSE))</f>
        <v/>
      </c>
      <c r="E96" s="9">
        <f>IF(A96="","",SUMIF('Phieu nhap'!B:B,A96,'Phieu nhap'!D:D))</f>
        <v/>
      </c>
      <c r="F96" s="9">
        <f>IF(A96="","",SUMIF('Phieu xuat'!B:B,A96,'Phieu xuat'!D:D))</f>
        <v/>
      </c>
      <c r="G96" s="9">
        <f>IF(A96="","",E96-F96)</f>
        <v/>
      </c>
      <c r="H96" s="9">
        <f>IF(A96="","",IF(G96=0,"Hết hàng",IF(G96&lt;VLOOKUP(A96,'Danh muc'!A:G,7,FALSE),"Sắp hết","Còn hàng")))</f>
        <v/>
      </c>
      <c r="I96" s="9">
        <f>IF(A96="","",G96*D96)</f>
        <v/>
      </c>
    </row>
    <row r="97">
      <c r="A97" s="9">
        <f>IF('Danh muc'!A97="","",'Danh muc'!A97)</f>
        <v/>
      </c>
      <c r="B97" s="9">
        <f>IF(A97="","",VLOOKUP(A97,'Danh muc'!A:B,2,FALSE))</f>
        <v/>
      </c>
      <c r="C97" s="9">
        <f>IF(A97="","",VLOOKUP(A97,'Danh muc'!A:C,3,FALSE))</f>
        <v/>
      </c>
      <c r="D97" s="9">
        <f>IF(A97="","",VLOOKUP(A97,'Danh muc'!A:E,5,FALSE))</f>
        <v/>
      </c>
      <c r="E97" s="9">
        <f>IF(A97="","",SUMIF('Phieu nhap'!B:B,A97,'Phieu nhap'!D:D))</f>
        <v/>
      </c>
      <c r="F97" s="9">
        <f>IF(A97="","",SUMIF('Phieu xuat'!B:B,A97,'Phieu xuat'!D:D))</f>
        <v/>
      </c>
      <c r="G97" s="9">
        <f>IF(A97="","",E97-F97)</f>
        <v/>
      </c>
      <c r="H97" s="9">
        <f>IF(A97="","",IF(G97=0,"Hết hàng",IF(G97&lt;VLOOKUP(A97,'Danh muc'!A:G,7,FALSE),"Sắp hết","Còn hàng")))</f>
        <v/>
      </c>
      <c r="I97" s="9">
        <f>IF(A97="","",G97*D97)</f>
        <v/>
      </c>
    </row>
    <row r="98">
      <c r="A98" s="9">
        <f>IF('Danh muc'!A98="","",'Danh muc'!A98)</f>
        <v/>
      </c>
      <c r="B98" s="9">
        <f>IF(A98="","",VLOOKUP(A98,'Danh muc'!A:B,2,FALSE))</f>
        <v/>
      </c>
      <c r="C98" s="9">
        <f>IF(A98="","",VLOOKUP(A98,'Danh muc'!A:C,3,FALSE))</f>
        <v/>
      </c>
      <c r="D98" s="9">
        <f>IF(A98="","",VLOOKUP(A98,'Danh muc'!A:E,5,FALSE))</f>
        <v/>
      </c>
      <c r="E98" s="9">
        <f>IF(A98="","",SUMIF('Phieu nhap'!B:B,A98,'Phieu nhap'!D:D))</f>
        <v/>
      </c>
      <c r="F98" s="9">
        <f>IF(A98="","",SUMIF('Phieu xuat'!B:B,A98,'Phieu xuat'!D:D))</f>
        <v/>
      </c>
      <c r="G98" s="9">
        <f>IF(A98="","",E98-F98)</f>
        <v/>
      </c>
      <c r="H98" s="9">
        <f>IF(A98="","",IF(G98=0,"Hết hàng",IF(G98&lt;VLOOKUP(A98,'Danh muc'!A:G,7,FALSE),"Sắp hết","Còn hàng")))</f>
        <v/>
      </c>
      <c r="I98" s="9">
        <f>IF(A98="","",G98*D98)</f>
        <v/>
      </c>
    </row>
    <row r="99">
      <c r="A99" s="9">
        <f>IF('Danh muc'!A99="","",'Danh muc'!A99)</f>
        <v/>
      </c>
      <c r="B99" s="9">
        <f>IF(A99="","",VLOOKUP(A99,'Danh muc'!A:B,2,FALSE))</f>
        <v/>
      </c>
      <c r="C99" s="9">
        <f>IF(A99="","",VLOOKUP(A99,'Danh muc'!A:C,3,FALSE))</f>
        <v/>
      </c>
      <c r="D99" s="9">
        <f>IF(A99="","",VLOOKUP(A99,'Danh muc'!A:E,5,FALSE))</f>
        <v/>
      </c>
      <c r="E99" s="9">
        <f>IF(A99="","",SUMIF('Phieu nhap'!B:B,A99,'Phieu nhap'!D:D))</f>
        <v/>
      </c>
      <c r="F99" s="9">
        <f>IF(A99="","",SUMIF('Phieu xuat'!B:B,A99,'Phieu xuat'!D:D))</f>
        <v/>
      </c>
      <c r="G99" s="9">
        <f>IF(A99="","",E99-F99)</f>
        <v/>
      </c>
      <c r="H99" s="9">
        <f>IF(A99="","",IF(G99=0,"Hết hàng",IF(G99&lt;VLOOKUP(A99,'Danh muc'!A:G,7,FALSE),"Sắp hết","Còn hàng")))</f>
        <v/>
      </c>
      <c r="I99" s="9">
        <f>IF(A99="","",G99*D99)</f>
        <v/>
      </c>
    </row>
    <row r="100">
      <c r="A100" s="9">
        <f>IF('Danh muc'!A100="","",'Danh muc'!A100)</f>
        <v/>
      </c>
      <c r="B100" s="9">
        <f>IF(A100="","",VLOOKUP(A100,'Danh muc'!A:B,2,FALSE))</f>
        <v/>
      </c>
      <c r="C100" s="9">
        <f>IF(A100="","",VLOOKUP(A100,'Danh muc'!A:C,3,FALSE))</f>
        <v/>
      </c>
      <c r="D100" s="9">
        <f>IF(A100="","",VLOOKUP(A100,'Danh muc'!A:E,5,FALSE))</f>
        <v/>
      </c>
      <c r="E100" s="9">
        <f>IF(A100="","",SUMIF('Phieu nhap'!B:B,A100,'Phieu nhap'!D:D))</f>
        <v/>
      </c>
      <c r="F100" s="9">
        <f>IF(A100="","",SUMIF('Phieu xuat'!B:B,A100,'Phieu xuat'!D:D))</f>
        <v/>
      </c>
      <c r="G100" s="9">
        <f>IF(A100="","",E100-F100)</f>
        <v/>
      </c>
      <c r="H100" s="9">
        <f>IF(A100="","",IF(G100=0,"Hết hàng",IF(G100&lt;VLOOKUP(A100,'Danh muc'!A:G,7,FALSE),"Sắp hết","Còn hàng")))</f>
        <v/>
      </c>
      <c r="I100" s="9">
        <f>IF(A100="","",G100*D100)</f>
        <v/>
      </c>
    </row>
    <row r="101">
      <c r="A101" s="9">
        <f>IF('Danh muc'!A101="","",'Danh muc'!A101)</f>
        <v/>
      </c>
      <c r="B101" s="9">
        <f>IF(A101="","",VLOOKUP(A101,'Danh muc'!A:B,2,FALSE))</f>
        <v/>
      </c>
      <c r="C101" s="9">
        <f>IF(A101="","",VLOOKUP(A101,'Danh muc'!A:C,3,FALSE))</f>
        <v/>
      </c>
      <c r="D101" s="9">
        <f>IF(A101="","",VLOOKUP(A101,'Danh muc'!A:E,5,FALSE))</f>
        <v/>
      </c>
      <c r="E101" s="9">
        <f>IF(A101="","",SUMIF('Phieu nhap'!B:B,A101,'Phieu nhap'!D:D))</f>
        <v/>
      </c>
      <c r="F101" s="9">
        <f>IF(A101="","",SUMIF('Phieu xuat'!B:B,A101,'Phieu xuat'!D:D))</f>
        <v/>
      </c>
      <c r="G101" s="9">
        <f>IF(A101="","",E101-F101)</f>
        <v/>
      </c>
      <c r="H101" s="9">
        <f>IF(A101="","",IF(G101=0,"Hết hàng",IF(G101&lt;VLOOKUP(A101,'Danh muc'!A:G,7,FALSE),"Sắp hết","Còn hàng")))</f>
        <v/>
      </c>
      <c r="I101" s="9">
        <f>IF(A101="","",G101*D101)</f>
        <v/>
      </c>
    </row>
    <row r="102">
      <c r="A102" s="9">
        <f>IF('Danh muc'!A102="","",'Danh muc'!A102)</f>
        <v/>
      </c>
      <c r="B102" s="9">
        <f>IF(A102="","",VLOOKUP(A102,'Danh muc'!A:B,2,FALSE))</f>
        <v/>
      </c>
      <c r="C102" s="9">
        <f>IF(A102="","",VLOOKUP(A102,'Danh muc'!A:C,3,FALSE))</f>
        <v/>
      </c>
      <c r="D102" s="9">
        <f>IF(A102="","",VLOOKUP(A102,'Danh muc'!A:E,5,FALSE))</f>
        <v/>
      </c>
      <c r="E102" s="9">
        <f>IF(A102="","",SUMIF('Phieu nhap'!B:B,A102,'Phieu nhap'!D:D))</f>
        <v/>
      </c>
      <c r="F102" s="9">
        <f>IF(A102="","",SUMIF('Phieu xuat'!B:B,A102,'Phieu xuat'!D:D))</f>
        <v/>
      </c>
      <c r="G102" s="9">
        <f>IF(A102="","",E102-F102)</f>
        <v/>
      </c>
      <c r="H102" s="9">
        <f>IF(A102="","",IF(G102=0,"Hết hàng",IF(G102&lt;VLOOKUP(A102,'Danh muc'!A:G,7,FALSE),"Sắp hết","Còn hàng")))</f>
        <v/>
      </c>
      <c r="I102" s="9">
        <f>IF(A102="","",G102*D102)</f>
        <v/>
      </c>
    </row>
    <row r="103">
      <c r="A103" s="9">
        <f>IF('Danh muc'!A103="","",'Danh muc'!A103)</f>
        <v/>
      </c>
      <c r="B103" s="9">
        <f>IF(A103="","",VLOOKUP(A103,'Danh muc'!A:B,2,FALSE))</f>
        <v/>
      </c>
      <c r="C103" s="9">
        <f>IF(A103="","",VLOOKUP(A103,'Danh muc'!A:C,3,FALSE))</f>
        <v/>
      </c>
      <c r="D103" s="9">
        <f>IF(A103="","",VLOOKUP(A103,'Danh muc'!A:E,5,FALSE))</f>
        <v/>
      </c>
      <c r="E103" s="9">
        <f>IF(A103="","",SUMIF('Phieu nhap'!B:B,A103,'Phieu nhap'!D:D))</f>
        <v/>
      </c>
      <c r="F103" s="9">
        <f>IF(A103="","",SUMIF('Phieu xuat'!B:B,A103,'Phieu xuat'!D:D))</f>
        <v/>
      </c>
      <c r="G103" s="9">
        <f>IF(A103="","",E103-F103)</f>
        <v/>
      </c>
      <c r="H103" s="9">
        <f>IF(A103="","",IF(G103=0,"Hết hàng",IF(G103&lt;VLOOKUP(A103,'Danh muc'!A:G,7,FALSE),"Sắp hết","Còn hàng")))</f>
        <v/>
      </c>
      <c r="I103" s="9">
        <f>IF(A103="","",G103*D103)</f>
        <v/>
      </c>
    </row>
    <row r="104">
      <c r="A104" s="9">
        <f>IF('Danh muc'!A104="","",'Danh muc'!A104)</f>
        <v/>
      </c>
      <c r="B104" s="9">
        <f>IF(A104="","",VLOOKUP(A104,'Danh muc'!A:B,2,FALSE))</f>
        <v/>
      </c>
      <c r="C104" s="9">
        <f>IF(A104="","",VLOOKUP(A104,'Danh muc'!A:C,3,FALSE))</f>
        <v/>
      </c>
      <c r="D104" s="9">
        <f>IF(A104="","",VLOOKUP(A104,'Danh muc'!A:E,5,FALSE))</f>
        <v/>
      </c>
      <c r="E104" s="9">
        <f>IF(A104="","",SUMIF('Phieu nhap'!B:B,A104,'Phieu nhap'!D:D))</f>
        <v/>
      </c>
      <c r="F104" s="9">
        <f>IF(A104="","",SUMIF('Phieu xuat'!B:B,A104,'Phieu xuat'!D:D))</f>
        <v/>
      </c>
      <c r="G104" s="9">
        <f>IF(A104="","",E104-F104)</f>
        <v/>
      </c>
      <c r="H104" s="9">
        <f>IF(A104="","",IF(G104=0,"Hết hàng",IF(G104&lt;VLOOKUP(A104,'Danh muc'!A:G,7,FALSE),"Sắp hết","Còn hàng")))</f>
        <v/>
      </c>
      <c r="I104" s="9">
        <f>IF(A104="","",G104*D104)</f>
        <v/>
      </c>
    </row>
    <row r="105">
      <c r="A105" s="9">
        <f>IF('Danh muc'!A105="","",'Danh muc'!A105)</f>
        <v/>
      </c>
      <c r="B105" s="9">
        <f>IF(A105="","",VLOOKUP(A105,'Danh muc'!A:B,2,FALSE))</f>
        <v/>
      </c>
      <c r="C105" s="9">
        <f>IF(A105="","",VLOOKUP(A105,'Danh muc'!A:C,3,FALSE))</f>
        <v/>
      </c>
      <c r="D105" s="9">
        <f>IF(A105="","",VLOOKUP(A105,'Danh muc'!A:E,5,FALSE))</f>
        <v/>
      </c>
      <c r="E105" s="9">
        <f>IF(A105="","",SUMIF('Phieu nhap'!B:B,A105,'Phieu nhap'!D:D))</f>
        <v/>
      </c>
      <c r="F105" s="9">
        <f>IF(A105="","",SUMIF('Phieu xuat'!B:B,A105,'Phieu xuat'!D:D))</f>
        <v/>
      </c>
      <c r="G105" s="9">
        <f>IF(A105="","",E105-F105)</f>
        <v/>
      </c>
      <c r="H105" s="9">
        <f>IF(A105="","",IF(G105=0,"Hết hàng",IF(G105&lt;VLOOKUP(A105,'Danh muc'!A:G,7,FALSE),"Sắp hết","Còn hàng")))</f>
        <v/>
      </c>
      <c r="I105" s="9">
        <f>IF(A105="","",G105*D105)</f>
        <v/>
      </c>
    </row>
    <row r="106">
      <c r="A106" s="9">
        <f>IF('Danh muc'!A106="","",'Danh muc'!A106)</f>
        <v/>
      </c>
      <c r="B106" s="9">
        <f>IF(A106="","",VLOOKUP(A106,'Danh muc'!A:B,2,FALSE))</f>
        <v/>
      </c>
      <c r="C106" s="9">
        <f>IF(A106="","",VLOOKUP(A106,'Danh muc'!A:C,3,FALSE))</f>
        <v/>
      </c>
      <c r="D106" s="9">
        <f>IF(A106="","",VLOOKUP(A106,'Danh muc'!A:E,5,FALSE))</f>
        <v/>
      </c>
      <c r="E106" s="9">
        <f>IF(A106="","",SUMIF('Phieu nhap'!B:B,A106,'Phieu nhap'!D:D))</f>
        <v/>
      </c>
      <c r="F106" s="9">
        <f>IF(A106="","",SUMIF('Phieu xuat'!B:B,A106,'Phieu xuat'!D:D))</f>
        <v/>
      </c>
      <c r="G106" s="9">
        <f>IF(A106="","",E106-F106)</f>
        <v/>
      </c>
      <c r="H106" s="9">
        <f>IF(A106="","",IF(G106=0,"Hết hàng",IF(G106&lt;VLOOKUP(A106,'Danh muc'!A:G,7,FALSE),"Sắp hết","Còn hàng")))</f>
        <v/>
      </c>
      <c r="I106" s="9">
        <f>IF(A106="","",G106*D106)</f>
        <v/>
      </c>
    </row>
    <row r="107">
      <c r="A107" s="9">
        <f>IF('Danh muc'!A107="","",'Danh muc'!A107)</f>
        <v/>
      </c>
      <c r="B107" s="9">
        <f>IF(A107="","",VLOOKUP(A107,'Danh muc'!A:B,2,FALSE))</f>
        <v/>
      </c>
      <c r="C107" s="9">
        <f>IF(A107="","",VLOOKUP(A107,'Danh muc'!A:C,3,FALSE))</f>
        <v/>
      </c>
      <c r="D107" s="9">
        <f>IF(A107="","",VLOOKUP(A107,'Danh muc'!A:E,5,FALSE))</f>
        <v/>
      </c>
      <c r="E107" s="9">
        <f>IF(A107="","",SUMIF('Phieu nhap'!B:B,A107,'Phieu nhap'!D:D))</f>
        <v/>
      </c>
      <c r="F107" s="9">
        <f>IF(A107="","",SUMIF('Phieu xuat'!B:B,A107,'Phieu xuat'!D:D))</f>
        <v/>
      </c>
      <c r="G107" s="9">
        <f>IF(A107="","",E107-F107)</f>
        <v/>
      </c>
      <c r="H107" s="9">
        <f>IF(A107="","",IF(G107=0,"Hết hàng",IF(G107&lt;VLOOKUP(A107,'Danh muc'!A:G,7,FALSE),"Sắp hết","Còn hàng")))</f>
        <v/>
      </c>
      <c r="I107" s="9">
        <f>IF(A107="","",G107*D107)</f>
        <v/>
      </c>
    </row>
    <row r="108">
      <c r="A108" s="9">
        <f>IF('Danh muc'!A108="","",'Danh muc'!A108)</f>
        <v/>
      </c>
      <c r="B108" s="9">
        <f>IF(A108="","",VLOOKUP(A108,'Danh muc'!A:B,2,FALSE))</f>
        <v/>
      </c>
      <c r="C108" s="9">
        <f>IF(A108="","",VLOOKUP(A108,'Danh muc'!A:C,3,FALSE))</f>
        <v/>
      </c>
      <c r="D108" s="9">
        <f>IF(A108="","",VLOOKUP(A108,'Danh muc'!A:E,5,FALSE))</f>
        <v/>
      </c>
      <c r="E108" s="9">
        <f>IF(A108="","",SUMIF('Phieu nhap'!B:B,A108,'Phieu nhap'!D:D))</f>
        <v/>
      </c>
      <c r="F108" s="9">
        <f>IF(A108="","",SUMIF('Phieu xuat'!B:B,A108,'Phieu xuat'!D:D))</f>
        <v/>
      </c>
      <c r="G108" s="9">
        <f>IF(A108="","",E108-F108)</f>
        <v/>
      </c>
      <c r="H108" s="9">
        <f>IF(A108="","",IF(G108=0,"Hết hàng",IF(G108&lt;VLOOKUP(A108,'Danh muc'!A:G,7,FALSE),"Sắp hết","Còn hàng")))</f>
        <v/>
      </c>
      <c r="I108" s="9">
        <f>IF(A108="","",G108*D108)</f>
        <v/>
      </c>
    </row>
    <row r="109">
      <c r="A109" s="9">
        <f>IF('Danh muc'!A109="","",'Danh muc'!A109)</f>
        <v/>
      </c>
      <c r="B109" s="9">
        <f>IF(A109="","",VLOOKUP(A109,'Danh muc'!A:B,2,FALSE))</f>
        <v/>
      </c>
      <c r="C109" s="9">
        <f>IF(A109="","",VLOOKUP(A109,'Danh muc'!A:C,3,FALSE))</f>
        <v/>
      </c>
      <c r="D109" s="9">
        <f>IF(A109="","",VLOOKUP(A109,'Danh muc'!A:E,5,FALSE))</f>
        <v/>
      </c>
      <c r="E109" s="9">
        <f>IF(A109="","",SUMIF('Phieu nhap'!B:B,A109,'Phieu nhap'!D:D))</f>
        <v/>
      </c>
      <c r="F109" s="9">
        <f>IF(A109="","",SUMIF('Phieu xuat'!B:B,A109,'Phieu xuat'!D:D))</f>
        <v/>
      </c>
      <c r="G109" s="9">
        <f>IF(A109="","",E109-F109)</f>
        <v/>
      </c>
      <c r="H109" s="9">
        <f>IF(A109="","",IF(G109=0,"Hết hàng",IF(G109&lt;VLOOKUP(A109,'Danh muc'!A:G,7,FALSE),"Sắp hết","Còn hàng")))</f>
        <v/>
      </c>
      <c r="I109" s="9">
        <f>IF(A109="","",G109*D109)</f>
        <v/>
      </c>
    </row>
    <row r="110">
      <c r="A110" s="9">
        <f>IF('Danh muc'!A110="","",'Danh muc'!A110)</f>
        <v/>
      </c>
      <c r="B110" s="9">
        <f>IF(A110="","",VLOOKUP(A110,'Danh muc'!A:B,2,FALSE))</f>
        <v/>
      </c>
      <c r="C110" s="9">
        <f>IF(A110="","",VLOOKUP(A110,'Danh muc'!A:C,3,FALSE))</f>
        <v/>
      </c>
      <c r="D110" s="9">
        <f>IF(A110="","",VLOOKUP(A110,'Danh muc'!A:E,5,FALSE))</f>
        <v/>
      </c>
      <c r="E110" s="9">
        <f>IF(A110="","",SUMIF('Phieu nhap'!B:B,A110,'Phieu nhap'!D:D))</f>
        <v/>
      </c>
      <c r="F110" s="9">
        <f>IF(A110="","",SUMIF('Phieu xuat'!B:B,A110,'Phieu xuat'!D:D))</f>
        <v/>
      </c>
      <c r="G110" s="9">
        <f>IF(A110="","",E110-F110)</f>
        <v/>
      </c>
      <c r="H110" s="9">
        <f>IF(A110="","",IF(G110=0,"Hết hàng",IF(G110&lt;VLOOKUP(A110,'Danh muc'!A:G,7,FALSE),"Sắp hết","Còn hàng")))</f>
        <v/>
      </c>
      <c r="I110" s="9">
        <f>IF(A110="","",G110*D110)</f>
        <v/>
      </c>
    </row>
    <row r="111">
      <c r="A111" s="9">
        <f>IF('Danh muc'!A111="","",'Danh muc'!A111)</f>
        <v/>
      </c>
      <c r="B111" s="9">
        <f>IF(A111="","",VLOOKUP(A111,'Danh muc'!A:B,2,FALSE))</f>
        <v/>
      </c>
      <c r="C111" s="9">
        <f>IF(A111="","",VLOOKUP(A111,'Danh muc'!A:C,3,FALSE))</f>
        <v/>
      </c>
      <c r="D111" s="9">
        <f>IF(A111="","",VLOOKUP(A111,'Danh muc'!A:E,5,FALSE))</f>
        <v/>
      </c>
      <c r="E111" s="9">
        <f>IF(A111="","",SUMIF('Phieu nhap'!B:B,A111,'Phieu nhap'!D:D))</f>
        <v/>
      </c>
      <c r="F111" s="9">
        <f>IF(A111="","",SUMIF('Phieu xuat'!B:B,A111,'Phieu xuat'!D:D))</f>
        <v/>
      </c>
      <c r="G111" s="9">
        <f>IF(A111="","",E111-F111)</f>
        <v/>
      </c>
      <c r="H111" s="9">
        <f>IF(A111="","",IF(G111=0,"Hết hàng",IF(G111&lt;VLOOKUP(A111,'Danh muc'!A:G,7,FALSE),"Sắp hết","Còn hàng")))</f>
        <v/>
      </c>
      <c r="I111" s="9">
        <f>IF(A111="","",G111*D111)</f>
        <v/>
      </c>
    </row>
    <row r="112">
      <c r="A112" s="9">
        <f>IF('Danh muc'!A112="","",'Danh muc'!A112)</f>
        <v/>
      </c>
      <c r="B112" s="9">
        <f>IF(A112="","",VLOOKUP(A112,'Danh muc'!A:B,2,FALSE))</f>
        <v/>
      </c>
      <c r="C112" s="9">
        <f>IF(A112="","",VLOOKUP(A112,'Danh muc'!A:C,3,FALSE))</f>
        <v/>
      </c>
      <c r="D112" s="9">
        <f>IF(A112="","",VLOOKUP(A112,'Danh muc'!A:E,5,FALSE))</f>
        <v/>
      </c>
      <c r="E112" s="9">
        <f>IF(A112="","",SUMIF('Phieu nhap'!B:B,A112,'Phieu nhap'!D:D))</f>
        <v/>
      </c>
      <c r="F112" s="9">
        <f>IF(A112="","",SUMIF('Phieu xuat'!B:B,A112,'Phieu xuat'!D:D))</f>
        <v/>
      </c>
      <c r="G112" s="9">
        <f>IF(A112="","",E112-F112)</f>
        <v/>
      </c>
      <c r="H112" s="9">
        <f>IF(A112="","",IF(G112=0,"Hết hàng",IF(G112&lt;VLOOKUP(A112,'Danh muc'!A:G,7,FALSE),"Sắp hết","Còn hàng")))</f>
        <v/>
      </c>
      <c r="I112" s="9">
        <f>IF(A112="","",G112*D112)</f>
        <v/>
      </c>
    </row>
    <row r="113">
      <c r="A113" s="9">
        <f>IF('Danh muc'!A113="","",'Danh muc'!A113)</f>
        <v/>
      </c>
      <c r="B113" s="9">
        <f>IF(A113="","",VLOOKUP(A113,'Danh muc'!A:B,2,FALSE))</f>
        <v/>
      </c>
      <c r="C113" s="9">
        <f>IF(A113="","",VLOOKUP(A113,'Danh muc'!A:C,3,FALSE))</f>
        <v/>
      </c>
      <c r="D113" s="9">
        <f>IF(A113="","",VLOOKUP(A113,'Danh muc'!A:E,5,FALSE))</f>
        <v/>
      </c>
      <c r="E113" s="9">
        <f>IF(A113="","",SUMIF('Phieu nhap'!B:B,A113,'Phieu nhap'!D:D))</f>
        <v/>
      </c>
      <c r="F113" s="9">
        <f>IF(A113="","",SUMIF('Phieu xuat'!B:B,A113,'Phieu xuat'!D:D))</f>
        <v/>
      </c>
      <c r="G113" s="9">
        <f>IF(A113="","",E113-F113)</f>
        <v/>
      </c>
      <c r="H113" s="9">
        <f>IF(A113="","",IF(G113=0,"Hết hàng",IF(G113&lt;VLOOKUP(A113,'Danh muc'!A:G,7,FALSE),"Sắp hết","Còn hàng")))</f>
        <v/>
      </c>
      <c r="I113" s="9">
        <f>IF(A113="","",G113*D113)</f>
        <v/>
      </c>
    </row>
    <row r="114">
      <c r="A114" s="9">
        <f>IF('Danh muc'!A114="","",'Danh muc'!A114)</f>
        <v/>
      </c>
      <c r="B114" s="9">
        <f>IF(A114="","",VLOOKUP(A114,'Danh muc'!A:B,2,FALSE))</f>
        <v/>
      </c>
      <c r="C114" s="9">
        <f>IF(A114="","",VLOOKUP(A114,'Danh muc'!A:C,3,FALSE))</f>
        <v/>
      </c>
      <c r="D114" s="9">
        <f>IF(A114="","",VLOOKUP(A114,'Danh muc'!A:E,5,FALSE))</f>
        <v/>
      </c>
      <c r="E114" s="9">
        <f>IF(A114="","",SUMIF('Phieu nhap'!B:B,A114,'Phieu nhap'!D:D))</f>
        <v/>
      </c>
      <c r="F114" s="9">
        <f>IF(A114="","",SUMIF('Phieu xuat'!B:B,A114,'Phieu xuat'!D:D))</f>
        <v/>
      </c>
      <c r="G114" s="9">
        <f>IF(A114="","",E114-F114)</f>
        <v/>
      </c>
      <c r="H114" s="9">
        <f>IF(A114="","",IF(G114=0,"Hết hàng",IF(G114&lt;VLOOKUP(A114,'Danh muc'!A:G,7,FALSE),"Sắp hết","Còn hàng")))</f>
        <v/>
      </c>
      <c r="I114" s="9">
        <f>IF(A114="","",G114*D114)</f>
        <v/>
      </c>
    </row>
    <row r="115">
      <c r="A115" s="9">
        <f>IF('Danh muc'!A115="","",'Danh muc'!A115)</f>
        <v/>
      </c>
      <c r="B115" s="9">
        <f>IF(A115="","",VLOOKUP(A115,'Danh muc'!A:B,2,FALSE))</f>
        <v/>
      </c>
      <c r="C115" s="9">
        <f>IF(A115="","",VLOOKUP(A115,'Danh muc'!A:C,3,FALSE))</f>
        <v/>
      </c>
      <c r="D115" s="9">
        <f>IF(A115="","",VLOOKUP(A115,'Danh muc'!A:E,5,FALSE))</f>
        <v/>
      </c>
      <c r="E115" s="9">
        <f>IF(A115="","",SUMIF('Phieu nhap'!B:B,A115,'Phieu nhap'!D:D))</f>
        <v/>
      </c>
      <c r="F115" s="9">
        <f>IF(A115="","",SUMIF('Phieu xuat'!B:B,A115,'Phieu xuat'!D:D))</f>
        <v/>
      </c>
      <c r="G115" s="9">
        <f>IF(A115="","",E115-F115)</f>
        <v/>
      </c>
      <c r="H115" s="9">
        <f>IF(A115="","",IF(G115=0,"Hết hàng",IF(G115&lt;VLOOKUP(A115,'Danh muc'!A:G,7,FALSE),"Sắp hết","Còn hàng")))</f>
        <v/>
      </c>
      <c r="I115" s="9">
        <f>IF(A115="","",G115*D115)</f>
        <v/>
      </c>
    </row>
    <row r="116">
      <c r="A116" s="9">
        <f>IF('Danh muc'!A116="","",'Danh muc'!A116)</f>
        <v/>
      </c>
      <c r="B116" s="9">
        <f>IF(A116="","",VLOOKUP(A116,'Danh muc'!A:B,2,FALSE))</f>
        <v/>
      </c>
      <c r="C116" s="9">
        <f>IF(A116="","",VLOOKUP(A116,'Danh muc'!A:C,3,FALSE))</f>
        <v/>
      </c>
      <c r="D116" s="9">
        <f>IF(A116="","",VLOOKUP(A116,'Danh muc'!A:E,5,FALSE))</f>
        <v/>
      </c>
      <c r="E116" s="9">
        <f>IF(A116="","",SUMIF('Phieu nhap'!B:B,A116,'Phieu nhap'!D:D))</f>
        <v/>
      </c>
      <c r="F116" s="9">
        <f>IF(A116="","",SUMIF('Phieu xuat'!B:B,A116,'Phieu xuat'!D:D))</f>
        <v/>
      </c>
      <c r="G116" s="9">
        <f>IF(A116="","",E116-F116)</f>
        <v/>
      </c>
      <c r="H116" s="9">
        <f>IF(A116="","",IF(G116=0,"Hết hàng",IF(G116&lt;VLOOKUP(A116,'Danh muc'!A:G,7,FALSE),"Sắp hết","Còn hàng")))</f>
        <v/>
      </c>
      <c r="I116" s="9">
        <f>IF(A116="","",G116*D116)</f>
        <v/>
      </c>
    </row>
    <row r="117">
      <c r="A117" s="9">
        <f>IF('Danh muc'!A117="","",'Danh muc'!A117)</f>
        <v/>
      </c>
      <c r="B117" s="9">
        <f>IF(A117="","",VLOOKUP(A117,'Danh muc'!A:B,2,FALSE))</f>
        <v/>
      </c>
      <c r="C117" s="9">
        <f>IF(A117="","",VLOOKUP(A117,'Danh muc'!A:C,3,FALSE))</f>
        <v/>
      </c>
      <c r="D117" s="9">
        <f>IF(A117="","",VLOOKUP(A117,'Danh muc'!A:E,5,FALSE))</f>
        <v/>
      </c>
      <c r="E117" s="9">
        <f>IF(A117="","",SUMIF('Phieu nhap'!B:B,A117,'Phieu nhap'!D:D))</f>
        <v/>
      </c>
      <c r="F117" s="9">
        <f>IF(A117="","",SUMIF('Phieu xuat'!B:B,A117,'Phieu xuat'!D:D))</f>
        <v/>
      </c>
      <c r="G117" s="9">
        <f>IF(A117="","",E117-F117)</f>
        <v/>
      </c>
      <c r="H117" s="9">
        <f>IF(A117="","",IF(G117=0,"Hết hàng",IF(G117&lt;VLOOKUP(A117,'Danh muc'!A:G,7,FALSE),"Sắp hết","Còn hàng")))</f>
        <v/>
      </c>
      <c r="I117" s="9">
        <f>IF(A117="","",G117*D117)</f>
        <v/>
      </c>
    </row>
    <row r="118">
      <c r="A118" s="9">
        <f>IF('Danh muc'!A118="","",'Danh muc'!A118)</f>
        <v/>
      </c>
      <c r="B118" s="9">
        <f>IF(A118="","",VLOOKUP(A118,'Danh muc'!A:B,2,FALSE))</f>
        <v/>
      </c>
      <c r="C118" s="9">
        <f>IF(A118="","",VLOOKUP(A118,'Danh muc'!A:C,3,FALSE))</f>
        <v/>
      </c>
      <c r="D118" s="9">
        <f>IF(A118="","",VLOOKUP(A118,'Danh muc'!A:E,5,FALSE))</f>
        <v/>
      </c>
      <c r="E118" s="9">
        <f>IF(A118="","",SUMIF('Phieu nhap'!B:B,A118,'Phieu nhap'!D:D))</f>
        <v/>
      </c>
      <c r="F118" s="9">
        <f>IF(A118="","",SUMIF('Phieu xuat'!B:B,A118,'Phieu xuat'!D:D))</f>
        <v/>
      </c>
      <c r="G118" s="9">
        <f>IF(A118="","",E118-F118)</f>
        <v/>
      </c>
      <c r="H118" s="9">
        <f>IF(A118="","",IF(G118=0,"Hết hàng",IF(G118&lt;VLOOKUP(A118,'Danh muc'!A:G,7,FALSE),"Sắp hết","Còn hàng")))</f>
        <v/>
      </c>
      <c r="I118" s="9">
        <f>IF(A118="","",G118*D118)</f>
        <v/>
      </c>
    </row>
    <row r="119">
      <c r="A119" s="9">
        <f>IF('Danh muc'!A119="","",'Danh muc'!A119)</f>
        <v/>
      </c>
      <c r="B119" s="9">
        <f>IF(A119="","",VLOOKUP(A119,'Danh muc'!A:B,2,FALSE))</f>
        <v/>
      </c>
      <c r="C119" s="9">
        <f>IF(A119="","",VLOOKUP(A119,'Danh muc'!A:C,3,FALSE))</f>
        <v/>
      </c>
      <c r="D119" s="9">
        <f>IF(A119="","",VLOOKUP(A119,'Danh muc'!A:E,5,FALSE))</f>
        <v/>
      </c>
      <c r="E119" s="9">
        <f>IF(A119="","",SUMIF('Phieu nhap'!B:B,A119,'Phieu nhap'!D:D))</f>
        <v/>
      </c>
      <c r="F119" s="9">
        <f>IF(A119="","",SUMIF('Phieu xuat'!B:B,A119,'Phieu xuat'!D:D))</f>
        <v/>
      </c>
      <c r="G119" s="9">
        <f>IF(A119="","",E119-F119)</f>
        <v/>
      </c>
      <c r="H119" s="9">
        <f>IF(A119="","",IF(G119=0,"Hết hàng",IF(G119&lt;VLOOKUP(A119,'Danh muc'!A:G,7,FALSE),"Sắp hết","Còn hàng")))</f>
        <v/>
      </c>
      <c r="I119" s="9">
        <f>IF(A119="","",G119*D119)</f>
        <v/>
      </c>
    </row>
    <row r="120">
      <c r="A120" s="9">
        <f>IF('Danh muc'!A120="","",'Danh muc'!A120)</f>
        <v/>
      </c>
      <c r="B120" s="9">
        <f>IF(A120="","",VLOOKUP(A120,'Danh muc'!A:B,2,FALSE))</f>
        <v/>
      </c>
      <c r="C120" s="9">
        <f>IF(A120="","",VLOOKUP(A120,'Danh muc'!A:C,3,FALSE))</f>
        <v/>
      </c>
      <c r="D120" s="9">
        <f>IF(A120="","",VLOOKUP(A120,'Danh muc'!A:E,5,FALSE))</f>
        <v/>
      </c>
      <c r="E120" s="9">
        <f>IF(A120="","",SUMIF('Phieu nhap'!B:B,A120,'Phieu nhap'!D:D))</f>
        <v/>
      </c>
      <c r="F120" s="9">
        <f>IF(A120="","",SUMIF('Phieu xuat'!B:B,A120,'Phieu xuat'!D:D))</f>
        <v/>
      </c>
      <c r="G120" s="9">
        <f>IF(A120="","",E120-F120)</f>
        <v/>
      </c>
      <c r="H120" s="9">
        <f>IF(A120="","",IF(G120=0,"Hết hàng",IF(G120&lt;VLOOKUP(A120,'Danh muc'!A:G,7,FALSE),"Sắp hết","Còn hàng")))</f>
        <v/>
      </c>
      <c r="I120" s="9">
        <f>IF(A120="","",G120*D120)</f>
        <v/>
      </c>
    </row>
    <row r="121">
      <c r="A121" s="9">
        <f>IF('Danh muc'!A121="","",'Danh muc'!A121)</f>
        <v/>
      </c>
      <c r="B121" s="9">
        <f>IF(A121="","",VLOOKUP(A121,'Danh muc'!A:B,2,FALSE))</f>
        <v/>
      </c>
      <c r="C121" s="9">
        <f>IF(A121="","",VLOOKUP(A121,'Danh muc'!A:C,3,FALSE))</f>
        <v/>
      </c>
      <c r="D121" s="9">
        <f>IF(A121="","",VLOOKUP(A121,'Danh muc'!A:E,5,FALSE))</f>
        <v/>
      </c>
      <c r="E121" s="9">
        <f>IF(A121="","",SUMIF('Phieu nhap'!B:B,A121,'Phieu nhap'!D:D))</f>
        <v/>
      </c>
      <c r="F121" s="9">
        <f>IF(A121="","",SUMIF('Phieu xuat'!B:B,A121,'Phieu xuat'!D:D))</f>
        <v/>
      </c>
      <c r="G121" s="9">
        <f>IF(A121="","",E121-F121)</f>
        <v/>
      </c>
      <c r="H121" s="9">
        <f>IF(A121="","",IF(G121=0,"Hết hàng",IF(G121&lt;VLOOKUP(A121,'Danh muc'!A:G,7,FALSE),"Sắp hết","Còn hàng")))</f>
        <v/>
      </c>
      <c r="I121" s="9">
        <f>IF(A121="","",G121*D121)</f>
        <v/>
      </c>
    </row>
    <row r="122">
      <c r="A122" s="9">
        <f>IF('Danh muc'!A122="","",'Danh muc'!A122)</f>
        <v/>
      </c>
      <c r="B122" s="9">
        <f>IF(A122="","",VLOOKUP(A122,'Danh muc'!A:B,2,FALSE))</f>
        <v/>
      </c>
      <c r="C122" s="9">
        <f>IF(A122="","",VLOOKUP(A122,'Danh muc'!A:C,3,FALSE))</f>
        <v/>
      </c>
      <c r="D122" s="9">
        <f>IF(A122="","",VLOOKUP(A122,'Danh muc'!A:E,5,FALSE))</f>
        <v/>
      </c>
      <c r="E122" s="9">
        <f>IF(A122="","",SUMIF('Phieu nhap'!B:B,A122,'Phieu nhap'!D:D))</f>
        <v/>
      </c>
      <c r="F122" s="9">
        <f>IF(A122="","",SUMIF('Phieu xuat'!B:B,A122,'Phieu xuat'!D:D))</f>
        <v/>
      </c>
      <c r="G122" s="9">
        <f>IF(A122="","",E122-F122)</f>
        <v/>
      </c>
      <c r="H122" s="9">
        <f>IF(A122="","",IF(G122=0,"Hết hàng",IF(G122&lt;VLOOKUP(A122,'Danh muc'!A:G,7,FALSE),"Sắp hết","Còn hàng")))</f>
        <v/>
      </c>
      <c r="I122" s="9">
        <f>IF(A122="","",G122*D122)</f>
        <v/>
      </c>
    </row>
    <row r="123">
      <c r="A123" s="9">
        <f>IF('Danh muc'!A123="","",'Danh muc'!A123)</f>
        <v/>
      </c>
      <c r="B123" s="9">
        <f>IF(A123="","",VLOOKUP(A123,'Danh muc'!A:B,2,FALSE))</f>
        <v/>
      </c>
      <c r="C123" s="9">
        <f>IF(A123="","",VLOOKUP(A123,'Danh muc'!A:C,3,FALSE))</f>
        <v/>
      </c>
      <c r="D123" s="9">
        <f>IF(A123="","",VLOOKUP(A123,'Danh muc'!A:E,5,FALSE))</f>
        <v/>
      </c>
      <c r="E123" s="9">
        <f>IF(A123="","",SUMIF('Phieu nhap'!B:B,A123,'Phieu nhap'!D:D))</f>
        <v/>
      </c>
      <c r="F123" s="9">
        <f>IF(A123="","",SUMIF('Phieu xuat'!B:B,A123,'Phieu xuat'!D:D))</f>
        <v/>
      </c>
      <c r="G123" s="9">
        <f>IF(A123="","",E123-F123)</f>
        <v/>
      </c>
      <c r="H123" s="9">
        <f>IF(A123="","",IF(G123=0,"Hết hàng",IF(G123&lt;VLOOKUP(A123,'Danh muc'!A:G,7,FALSE),"Sắp hết","Còn hàng")))</f>
        <v/>
      </c>
      <c r="I123" s="9">
        <f>IF(A123="","",G123*D123)</f>
        <v/>
      </c>
    </row>
    <row r="124">
      <c r="A124" s="9">
        <f>IF('Danh muc'!A124="","",'Danh muc'!A124)</f>
        <v/>
      </c>
      <c r="B124" s="9">
        <f>IF(A124="","",VLOOKUP(A124,'Danh muc'!A:B,2,FALSE))</f>
        <v/>
      </c>
      <c r="C124" s="9">
        <f>IF(A124="","",VLOOKUP(A124,'Danh muc'!A:C,3,FALSE))</f>
        <v/>
      </c>
      <c r="D124" s="9">
        <f>IF(A124="","",VLOOKUP(A124,'Danh muc'!A:E,5,FALSE))</f>
        <v/>
      </c>
      <c r="E124" s="9">
        <f>IF(A124="","",SUMIF('Phieu nhap'!B:B,A124,'Phieu nhap'!D:D))</f>
        <v/>
      </c>
      <c r="F124" s="9">
        <f>IF(A124="","",SUMIF('Phieu xuat'!B:B,A124,'Phieu xuat'!D:D))</f>
        <v/>
      </c>
      <c r="G124" s="9">
        <f>IF(A124="","",E124-F124)</f>
        <v/>
      </c>
      <c r="H124" s="9">
        <f>IF(A124="","",IF(G124=0,"Hết hàng",IF(G124&lt;VLOOKUP(A124,'Danh muc'!A:G,7,FALSE),"Sắp hết","Còn hàng")))</f>
        <v/>
      </c>
      <c r="I124" s="9">
        <f>IF(A124="","",G124*D124)</f>
        <v/>
      </c>
    </row>
    <row r="125">
      <c r="A125" s="9">
        <f>IF('Danh muc'!A125="","",'Danh muc'!A125)</f>
        <v/>
      </c>
      <c r="B125" s="9">
        <f>IF(A125="","",VLOOKUP(A125,'Danh muc'!A:B,2,FALSE))</f>
        <v/>
      </c>
      <c r="C125" s="9">
        <f>IF(A125="","",VLOOKUP(A125,'Danh muc'!A:C,3,FALSE))</f>
        <v/>
      </c>
      <c r="D125" s="9">
        <f>IF(A125="","",VLOOKUP(A125,'Danh muc'!A:E,5,FALSE))</f>
        <v/>
      </c>
      <c r="E125" s="9">
        <f>IF(A125="","",SUMIF('Phieu nhap'!B:B,A125,'Phieu nhap'!D:D))</f>
        <v/>
      </c>
      <c r="F125" s="9">
        <f>IF(A125="","",SUMIF('Phieu xuat'!B:B,A125,'Phieu xuat'!D:D))</f>
        <v/>
      </c>
      <c r="G125" s="9">
        <f>IF(A125="","",E125-F125)</f>
        <v/>
      </c>
      <c r="H125" s="9">
        <f>IF(A125="","",IF(G125=0,"Hết hàng",IF(G125&lt;VLOOKUP(A125,'Danh muc'!A:G,7,FALSE),"Sắp hết","Còn hàng")))</f>
        <v/>
      </c>
      <c r="I125" s="9">
        <f>IF(A125="","",G125*D125)</f>
        <v/>
      </c>
    </row>
    <row r="126">
      <c r="A126" s="9">
        <f>IF('Danh muc'!A126="","",'Danh muc'!A126)</f>
        <v/>
      </c>
      <c r="B126" s="9">
        <f>IF(A126="","",VLOOKUP(A126,'Danh muc'!A:B,2,FALSE))</f>
        <v/>
      </c>
      <c r="C126" s="9">
        <f>IF(A126="","",VLOOKUP(A126,'Danh muc'!A:C,3,FALSE))</f>
        <v/>
      </c>
      <c r="D126" s="9">
        <f>IF(A126="","",VLOOKUP(A126,'Danh muc'!A:E,5,FALSE))</f>
        <v/>
      </c>
      <c r="E126" s="9">
        <f>IF(A126="","",SUMIF('Phieu nhap'!B:B,A126,'Phieu nhap'!D:D))</f>
        <v/>
      </c>
      <c r="F126" s="9">
        <f>IF(A126="","",SUMIF('Phieu xuat'!B:B,A126,'Phieu xuat'!D:D))</f>
        <v/>
      </c>
      <c r="G126" s="9">
        <f>IF(A126="","",E126-F126)</f>
        <v/>
      </c>
      <c r="H126" s="9">
        <f>IF(A126="","",IF(G126=0,"Hết hàng",IF(G126&lt;VLOOKUP(A126,'Danh muc'!A:G,7,FALSE),"Sắp hết","Còn hàng")))</f>
        <v/>
      </c>
      <c r="I126" s="9">
        <f>IF(A126="","",G126*D126)</f>
        <v/>
      </c>
    </row>
    <row r="127">
      <c r="A127" s="9">
        <f>IF('Danh muc'!A127="","",'Danh muc'!A127)</f>
        <v/>
      </c>
      <c r="B127" s="9">
        <f>IF(A127="","",VLOOKUP(A127,'Danh muc'!A:B,2,FALSE))</f>
        <v/>
      </c>
      <c r="C127" s="9">
        <f>IF(A127="","",VLOOKUP(A127,'Danh muc'!A:C,3,FALSE))</f>
        <v/>
      </c>
      <c r="D127" s="9">
        <f>IF(A127="","",VLOOKUP(A127,'Danh muc'!A:E,5,FALSE))</f>
        <v/>
      </c>
      <c r="E127" s="9">
        <f>IF(A127="","",SUMIF('Phieu nhap'!B:B,A127,'Phieu nhap'!D:D))</f>
        <v/>
      </c>
      <c r="F127" s="9">
        <f>IF(A127="","",SUMIF('Phieu xuat'!B:B,A127,'Phieu xuat'!D:D))</f>
        <v/>
      </c>
      <c r="G127" s="9">
        <f>IF(A127="","",E127-F127)</f>
        <v/>
      </c>
      <c r="H127" s="9">
        <f>IF(A127="","",IF(G127=0,"Hết hàng",IF(G127&lt;VLOOKUP(A127,'Danh muc'!A:G,7,FALSE),"Sắp hết","Còn hàng")))</f>
        <v/>
      </c>
      <c r="I127" s="9">
        <f>IF(A127="","",G127*D127)</f>
        <v/>
      </c>
    </row>
    <row r="128">
      <c r="A128" s="9">
        <f>IF('Danh muc'!A128="","",'Danh muc'!A128)</f>
        <v/>
      </c>
      <c r="B128" s="9">
        <f>IF(A128="","",VLOOKUP(A128,'Danh muc'!A:B,2,FALSE))</f>
        <v/>
      </c>
      <c r="C128" s="9">
        <f>IF(A128="","",VLOOKUP(A128,'Danh muc'!A:C,3,FALSE))</f>
        <v/>
      </c>
      <c r="D128" s="9">
        <f>IF(A128="","",VLOOKUP(A128,'Danh muc'!A:E,5,FALSE))</f>
        <v/>
      </c>
      <c r="E128" s="9">
        <f>IF(A128="","",SUMIF('Phieu nhap'!B:B,A128,'Phieu nhap'!D:D))</f>
        <v/>
      </c>
      <c r="F128" s="9">
        <f>IF(A128="","",SUMIF('Phieu xuat'!B:B,A128,'Phieu xuat'!D:D))</f>
        <v/>
      </c>
      <c r="G128" s="9">
        <f>IF(A128="","",E128-F128)</f>
        <v/>
      </c>
      <c r="H128" s="9">
        <f>IF(A128="","",IF(G128=0,"Hết hàng",IF(G128&lt;VLOOKUP(A128,'Danh muc'!A:G,7,FALSE),"Sắp hết","Còn hàng")))</f>
        <v/>
      </c>
      <c r="I128" s="9">
        <f>IF(A128="","",G128*D128)</f>
        <v/>
      </c>
    </row>
    <row r="129">
      <c r="A129" s="9">
        <f>IF('Danh muc'!A129="","",'Danh muc'!A129)</f>
        <v/>
      </c>
      <c r="B129" s="9">
        <f>IF(A129="","",VLOOKUP(A129,'Danh muc'!A:B,2,FALSE))</f>
        <v/>
      </c>
      <c r="C129" s="9">
        <f>IF(A129="","",VLOOKUP(A129,'Danh muc'!A:C,3,FALSE))</f>
        <v/>
      </c>
      <c r="D129" s="9">
        <f>IF(A129="","",VLOOKUP(A129,'Danh muc'!A:E,5,FALSE))</f>
        <v/>
      </c>
      <c r="E129" s="9">
        <f>IF(A129="","",SUMIF('Phieu nhap'!B:B,A129,'Phieu nhap'!D:D))</f>
        <v/>
      </c>
      <c r="F129" s="9">
        <f>IF(A129="","",SUMIF('Phieu xuat'!B:B,A129,'Phieu xuat'!D:D))</f>
        <v/>
      </c>
      <c r="G129" s="9">
        <f>IF(A129="","",E129-F129)</f>
        <v/>
      </c>
      <c r="H129" s="9">
        <f>IF(A129="","",IF(G129=0,"Hết hàng",IF(G129&lt;VLOOKUP(A129,'Danh muc'!A:G,7,FALSE),"Sắp hết","Còn hàng")))</f>
        <v/>
      </c>
      <c r="I129" s="9">
        <f>IF(A129="","",G129*D129)</f>
        <v/>
      </c>
    </row>
    <row r="130">
      <c r="A130" s="9">
        <f>IF('Danh muc'!A130="","",'Danh muc'!A130)</f>
        <v/>
      </c>
      <c r="B130" s="9">
        <f>IF(A130="","",VLOOKUP(A130,'Danh muc'!A:B,2,FALSE))</f>
        <v/>
      </c>
      <c r="C130" s="9">
        <f>IF(A130="","",VLOOKUP(A130,'Danh muc'!A:C,3,FALSE))</f>
        <v/>
      </c>
      <c r="D130" s="9">
        <f>IF(A130="","",VLOOKUP(A130,'Danh muc'!A:E,5,FALSE))</f>
        <v/>
      </c>
      <c r="E130" s="9">
        <f>IF(A130="","",SUMIF('Phieu nhap'!B:B,A130,'Phieu nhap'!D:D))</f>
        <v/>
      </c>
      <c r="F130" s="9">
        <f>IF(A130="","",SUMIF('Phieu xuat'!B:B,A130,'Phieu xuat'!D:D))</f>
        <v/>
      </c>
      <c r="G130" s="9">
        <f>IF(A130="","",E130-F130)</f>
        <v/>
      </c>
      <c r="H130" s="9">
        <f>IF(A130="","",IF(G130=0,"Hết hàng",IF(G130&lt;VLOOKUP(A130,'Danh muc'!A:G,7,FALSE),"Sắp hết","Còn hàng")))</f>
        <v/>
      </c>
      <c r="I130" s="9">
        <f>IF(A130="","",G130*D130)</f>
        <v/>
      </c>
    </row>
    <row r="131">
      <c r="A131" s="9">
        <f>IF('Danh muc'!A131="","",'Danh muc'!A131)</f>
        <v/>
      </c>
      <c r="B131" s="9">
        <f>IF(A131="","",VLOOKUP(A131,'Danh muc'!A:B,2,FALSE))</f>
        <v/>
      </c>
      <c r="C131" s="9">
        <f>IF(A131="","",VLOOKUP(A131,'Danh muc'!A:C,3,FALSE))</f>
        <v/>
      </c>
      <c r="D131" s="9">
        <f>IF(A131="","",VLOOKUP(A131,'Danh muc'!A:E,5,FALSE))</f>
        <v/>
      </c>
      <c r="E131" s="9">
        <f>IF(A131="","",SUMIF('Phieu nhap'!B:B,A131,'Phieu nhap'!D:D))</f>
        <v/>
      </c>
      <c r="F131" s="9">
        <f>IF(A131="","",SUMIF('Phieu xuat'!B:B,A131,'Phieu xuat'!D:D))</f>
        <v/>
      </c>
      <c r="G131" s="9">
        <f>IF(A131="","",E131-F131)</f>
        <v/>
      </c>
      <c r="H131" s="9">
        <f>IF(A131="","",IF(G131=0,"Hết hàng",IF(G131&lt;VLOOKUP(A131,'Danh muc'!A:G,7,FALSE),"Sắp hết","Còn hàng")))</f>
        <v/>
      </c>
      <c r="I131" s="9">
        <f>IF(A131="","",G131*D131)</f>
        <v/>
      </c>
    </row>
    <row r="132">
      <c r="A132" s="9">
        <f>IF('Danh muc'!A132="","",'Danh muc'!A132)</f>
        <v/>
      </c>
      <c r="B132" s="9">
        <f>IF(A132="","",VLOOKUP(A132,'Danh muc'!A:B,2,FALSE))</f>
        <v/>
      </c>
      <c r="C132" s="9">
        <f>IF(A132="","",VLOOKUP(A132,'Danh muc'!A:C,3,FALSE))</f>
        <v/>
      </c>
      <c r="D132" s="9">
        <f>IF(A132="","",VLOOKUP(A132,'Danh muc'!A:E,5,FALSE))</f>
        <v/>
      </c>
      <c r="E132" s="9">
        <f>IF(A132="","",SUMIF('Phieu nhap'!B:B,A132,'Phieu nhap'!D:D))</f>
        <v/>
      </c>
      <c r="F132" s="9">
        <f>IF(A132="","",SUMIF('Phieu xuat'!B:B,A132,'Phieu xuat'!D:D))</f>
        <v/>
      </c>
      <c r="G132" s="9">
        <f>IF(A132="","",E132-F132)</f>
        <v/>
      </c>
      <c r="H132" s="9">
        <f>IF(A132="","",IF(G132=0,"Hết hàng",IF(G132&lt;VLOOKUP(A132,'Danh muc'!A:G,7,FALSE),"Sắp hết","Còn hàng")))</f>
        <v/>
      </c>
      <c r="I132" s="9">
        <f>IF(A132="","",G132*D132)</f>
        <v/>
      </c>
    </row>
    <row r="133">
      <c r="A133" s="9">
        <f>IF('Danh muc'!A133="","",'Danh muc'!A133)</f>
        <v/>
      </c>
      <c r="B133" s="9">
        <f>IF(A133="","",VLOOKUP(A133,'Danh muc'!A:B,2,FALSE))</f>
        <v/>
      </c>
      <c r="C133" s="9">
        <f>IF(A133="","",VLOOKUP(A133,'Danh muc'!A:C,3,FALSE))</f>
        <v/>
      </c>
      <c r="D133" s="9">
        <f>IF(A133="","",VLOOKUP(A133,'Danh muc'!A:E,5,FALSE))</f>
        <v/>
      </c>
      <c r="E133" s="9">
        <f>IF(A133="","",SUMIF('Phieu nhap'!B:B,A133,'Phieu nhap'!D:D))</f>
        <v/>
      </c>
      <c r="F133" s="9">
        <f>IF(A133="","",SUMIF('Phieu xuat'!B:B,A133,'Phieu xuat'!D:D))</f>
        <v/>
      </c>
      <c r="G133" s="9">
        <f>IF(A133="","",E133-F133)</f>
        <v/>
      </c>
      <c r="H133" s="9">
        <f>IF(A133="","",IF(G133=0,"Hết hàng",IF(G133&lt;VLOOKUP(A133,'Danh muc'!A:G,7,FALSE),"Sắp hết","Còn hàng")))</f>
        <v/>
      </c>
      <c r="I133" s="9">
        <f>IF(A133="","",G133*D133)</f>
        <v/>
      </c>
    </row>
    <row r="134">
      <c r="A134" s="9">
        <f>IF('Danh muc'!A134="","",'Danh muc'!A134)</f>
        <v/>
      </c>
      <c r="B134" s="9">
        <f>IF(A134="","",VLOOKUP(A134,'Danh muc'!A:B,2,FALSE))</f>
        <v/>
      </c>
      <c r="C134" s="9">
        <f>IF(A134="","",VLOOKUP(A134,'Danh muc'!A:C,3,FALSE))</f>
        <v/>
      </c>
      <c r="D134" s="9">
        <f>IF(A134="","",VLOOKUP(A134,'Danh muc'!A:E,5,FALSE))</f>
        <v/>
      </c>
      <c r="E134" s="9">
        <f>IF(A134="","",SUMIF('Phieu nhap'!B:B,A134,'Phieu nhap'!D:D))</f>
        <v/>
      </c>
      <c r="F134" s="9">
        <f>IF(A134="","",SUMIF('Phieu xuat'!B:B,A134,'Phieu xuat'!D:D))</f>
        <v/>
      </c>
      <c r="G134" s="9">
        <f>IF(A134="","",E134-F134)</f>
        <v/>
      </c>
      <c r="H134" s="9">
        <f>IF(A134="","",IF(G134=0,"Hết hàng",IF(G134&lt;VLOOKUP(A134,'Danh muc'!A:G,7,FALSE),"Sắp hết","Còn hàng")))</f>
        <v/>
      </c>
      <c r="I134" s="9">
        <f>IF(A134="","",G134*D134)</f>
        <v/>
      </c>
    </row>
    <row r="135">
      <c r="A135" s="9">
        <f>IF('Danh muc'!A135="","",'Danh muc'!A135)</f>
        <v/>
      </c>
      <c r="B135" s="9">
        <f>IF(A135="","",VLOOKUP(A135,'Danh muc'!A:B,2,FALSE))</f>
        <v/>
      </c>
      <c r="C135" s="9">
        <f>IF(A135="","",VLOOKUP(A135,'Danh muc'!A:C,3,FALSE))</f>
        <v/>
      </c>
      <c r="D135" s="9">
        <f>IF(A135="","",VLOOKUP(A135,'Danh muc'!A:E,5,FALSE))</f>
        <v/>
      </c>
      <c r="E135" s="9">
        <f>IF(A135="","",SUMIF('Phieu nhap'!B:B,A135,'Phieu nhap'!D:D))</f>
        <v/>
      </c>
      <c r="F135" s="9">
        <f>IF(A135="","",SUMIF('Phieu xuat'!B:B,A135,'Phieu xuat'!D:D))</f>
        <v/>
      </c>
      <c r="G135" s="9">
        <f>IF(A135="","",E135-F135)</f>
        <v/>
      </c>
      <c r="H135" s="9">
        <f>IF(A135="","",IF(G135=0,"Hết hàng",IF(G135&lt;VLOOKUP(A135,'Danh muc'!A:G,7,FALSE),"Sắp hết","Còn hàng")))</f>
        <v/>
      </c>
      <c r="I135" s="9">
        <f>IF(A135="","",G135*D135)</f>
        <v/>
      </c>
    </row>
    <row r="136">
      <c r="A136" s="9">
        <f>IF('Danh muc'!A136="","",'Danh muc'!A136)</f>
        <v/>
      </c>
      <c r="B136" s="9">
        <f>IF(A136="","",VLOOKUP(A136,'Danh muc'!A:B,2,FALSE))</f>
        <v/>
      </c>
      <c r="C136" s="9">
        <f>IF(A136="","",VLOOKUP(A136,'Danh muc'!A:C,3,FALSE))</f>
        <v/>
      </c>
      <c r="D136" s="9">
        <f>IF(A136="","",VLOOKUP(A136,'Danh muc'!A:E,5,FALSE))</f>
        <v/>
      </c>
      <c r="E136" s="9">
        <f>IF(A136="","",SUMIF('Phieu nhap'!B:B,A136,'Phieu nhap'!D:D))</f>
        <v/>
      </c>
      <c r="F136" s="9">
        <f>IF(A136="","",SUMIF('Phieu xuat'!B:B,A136,'Phieu xuat'!D:D))</f>
        <v/>
      </c>
      <c r="G136" s="9">
        <f>IF(A136="","",E136-F136)</f>
        <v/>
      </c>
      <c r="H136" s="9">
        <f>IF(A136="","",IF(G136=0,"Hết hàng",IF(G136&lt;VLOOKUP(A136,'Danh muc'!A:G,7,FALSE),"Sắp hết","Còn hàng")))</f>
        <v/>
      </c>
      <c r="I136" s="9">
        <f>IF(A136="","",G136*D136)</f>
        <v/>
      </c>
    </row>
    <row r="137">
      <c r="A137" s="9">
        <f>IF('Danh muc'!A137="","",'Danh muc'!A137)</f>
        <v/>
      </c>
      <c r="B137" s="9">
        <f>IF(A137="","",VLOOKUP(A137,'Danh muc'!A:B,2,FALSE))</f>
        <v/>
      </c>
      <c r="C137" s="9">
        <f>IF(A137="","",VLOOKUP(A137,'Danh muc'!A:C,3,FALSE))</f>
        <v/>
      </c>
      <c r="D137" s="9">
        <f>IF(A137="","",VLOOKUP(A137,'Danh muc'!A:E,5,FALSE))</f>
        <v/>
      </c>
      <c r="E137" s="9">
        <f>IF(A137="","",SUMIF('Phieu nhap'!B:B,A137,'Phieu nhap'!D:D))</f>
        <v/>
      </c>
      <c r="F137" s="9">
        <f>IF(A137="","",SUMIF('Phieu xuat'!B:B,A137,'Phieu xuat'!D:D))</f>
        <v/>
      </c>
      <c r="G137" s="9">
        <f>IF(A137="","",E137-F137)</f>
        <v/>
      </c>
      <c r="H137" s="9">
        <f>IF(A137="","",IF(G137=0,"Hết hàng",IF(G137&lt;VLOOKUP(A137,'Danh muc'!A:G,7,FALSE),"Sắp hết","Còn hàng")))</f>
        <v/>
      </c>
      <c r="I137" s="9">
        <f>IF(A137="","",G137*D137)</f>
        <v/>
      </c>
    </row>
    <row r="138">
      <c r="A138" s="9">
        <f>IF('Danh muc'!A138="","",'Danh muc'!A138)</f>
        <v/>
      </c>
      <c r="B138" s="9">
        <f>IF(A138="","",VLOOKUP(A138,'Danh muc'!A:B,2,FALSE))</f>
        <v/>
      </c>
      <c r="C138" s="9">
        <f>IF(A138="","",VLOOKUP(A138,'Danh muc'!A:C,3,FALSE))</f>
        <v/>
      </c>
      <c r="D138" s="9">
        <f>IF(A138="","",VLOOKUP(A138,'Danh muc'!A:E,5,FALSE))</f>
        <v/>
      </c>
      <c r="E138" s="9">
        <f>IF(A138="","",SUMIF('Phieu nhap'!B:B,A138,'Phieu nhap'!D:D))</f>
        <v/>
      </c>
      <c r="F138" s="9">
        <f>IF(A138="","",SUMIF('Phieu xuat'!B:B,A138,'Phieu xuat'!D:D))</f>
        <v/>
      </c>
      <c r="G138" s="9">
        <f>IF(A138="","",E138-F138)</f>
        <v/>
      </c>
      <c r="H138" s="9">
        <f>IF(A138="","",IF(G138=0,"Hết hàng",IF(G138&lt;VLOOKUP(A138,'Danh muc'!A:G,7,FALSE),"Sắp hết","Còn hàng")))</f>
        <v/>
      </c>
      <c r="I138" s="9">
        <f>IF(A138="","",G138*D138)</f>
        <v/>
      </c>
    </row>
    <row r="139">
      <c r="A139" s="9">
        <f>IF('Danh muc'!A139="","",'Danh muc'!A139)</f>
        <v/>
      </c>
      <c r="B139" s="9">
        <f>IF(A139="","",VLOOKUP(A139,'Danh muc'!A:B,2,FALSE))</f>
        <v/>
      </c>
      <c r="C139" s="9">
        <f>IF(A139="","",VLOOKUP(A139,'Danh muc'!A:C,3,FALSE))</f>
        <v/>
      </c>
      <c r="D139" s="9">
        <f>IF(A139="","",VLOOKUP(A139,'Danh muc'!A:E,5,FALSE))</f>
        <v/>
      </c>
      <c r="E139" s="9">
        <f>IF(A139="","",SUMIF('Phieu nhap'!B:B,A139,'Phieu nhap'!D:D))</f>
        <v/>
      </c>
      <c r="F139" s="9">
        <f>IF(A139="","",SUMIF('Phieu xuat'!B:B,A139,'Phieu xuat'!D:D))</f>
        <v/>
      </c>
      <c r="G139" s="9">
        <f>IF(A139="","",E139-F139)</f>
        <v/>
      </c>
      <c r="H139" s="9">
        <f>IF(A139="","",IF(G139=0,"Hết hàng",IF(G139&lt;VLOOKUP(A139,'Danh muc'!A:G,7,FALSE),"Sắp hết","Còn hàng")))</f>
        <v/>
      </c>
      <c r="I139" s="9">
        <f>IF(A139="","",G139*D139)</f>
        <v/>
      </c>
    </row>
    <row r="140">
      <c r="A140" s="9">
        <f>IF('Danh muc'!A140="","",'Danh muc'!A140)</f>
        <v/>
      </c>
      <c r="B140" s="9">
        <f>IF(A140="","",VLOOKUP(A140,'Danh muc'!A:B,2,FALSE))</f>
        <v/>
      </c>
      <c r="C140" s="9">
        <f>IF(A140="","",VLOOKUP(A140,'Danh muc'!A:C,3,FALSE))</f>
        <v/>
      </c>
      <c r="D140" s="9">
        <f>IF(A140="","",VLOOKUP(A140,'Danh muc'!A:E,5,FALSE))</f>
        <v/>
      </c>
      <c r="E140" s="9">
        <f>IF(A140="","",SUMIF('Phieu nhap'!B:B,A140,'Phieu nhap'!D:D))</f>
        <v/>
      </c>
      <c r="F140" s="9">
        <f>IF(A140="","",SUMIF('Phieu xuat'!B:B,A140,'Phieu xuat'!D:D))</f>
        <v/>
      </c>
      <c r="G140" s="9">
        <f>IF(A140="","",E140-F140)</f>
        <v/>
      </c>
      <c r="H140" s="9">
        <f>IF(A140="","",IF(G140=0,"Hết hàng",IF(G140&lt;VLOOKUP(A140,'Danh muc'!A:G,7,FALSE),"Sắp hết","Còn hàng")))</f>
        <v/>
      </c>
      <c r="I140" s="9">
        <f>IF(A140="","",G140*D140)</f>
        <v/>
      </c>
    </row>
    <row r="141">
      <c r="A141" s="9">
        <f>IF('Danh muc'!A141="","",'Danh muc'!A141)</f>
        <v/>
      </c>
      <c r="B141" s="9">
        <f>IF(A141="","",VLOOKUP(A141,'Danh muc'!A:B,2,FALSE))</f>
        <v/>
      </c>
      <c r="C141" s="9">
        <f>IF(A141="","",VLOOKUP(A141,'Danh muc'!A:C,3,FALSE))</f>
        <v/>
      </c>
      <c r="D141" s="9">
        <f>IF(A141="","",VLOOKUP(A141,'Danh muc'!A:E,5,FALSE))</f>
        <v/>
      </c>
      <c r="E141" s="9">
        <f>IF(A141="","",SUMIF('Phieu nhap'!B:B,A141,'Phieu nhap'!D:D))</f>
        <v/>
      </c>
      <c r="F141" s="9">
        <f>IF(A141="","",SUMIF('Phieu xuat'!B:B,A141,'Phieu xuat'!D:D))</f>
        <v/>
      </c>
      <c r="G141" s="9">
        <f>IF(A141="","",E141-F141)</f>
        <v/>
      </c>
      <c r="H141" s="9">
        <f>IF(A141="","",IF(G141=0,"Hết hàng",IF(G141&lt;VLOOKUP(A141,'Danh muc'!A:G,7,FALSE),"Sắp hết","Còn hàng")))</f>
        <v/>
      </c>
      <c r="I141" s="9">
        <f>IF(A141="","",G141*D141)</f>
        <v/>
      </c>
    </row>
    <row r="142">
      <c r="A142" s="9">
        <f>IF('Danh muc'!A142="","",'Danh muc'!A142)</f>
        <v/>
      </c>
      <c r="B142" s="9">
        <f>IF(A142="","",VLOOKUP(A142,'Danh muc'!A:B,2,FALSE))</f>
        <v/>
      </c>
      <c r="C142" s="9">
        <f>IF(A142="","",VLOOKUP(A142,'Danh muc'!A:C,3,FALSE))</f>
        <v/>
      </c>
      <c r="D142" s="9">
        <f>IF(A142="","",VLOOKUP(A142,'Danh muc'!A:E,5,FALSE))</f>
        <v/>
      </c>
      <c r="E142" s="9">
        <f>IF(A142="","",SUMIF('Phieu nhap'!B:B,A142,'Phieu nhap'!D:D))</f>
        <v/>
      </c>
      <c r="F142" s="9">
        <f>IF(A142="","",SUMIF('Phieu xuat'!B:B,A142,'Phieu xuat'!D:D))</f>
        <v/>
      </c>
      <c r="G142" s="9">
        <f>IF(A142="","",E142-F142)</f>
        <v/>
      </c>
      <c r="H142" s="9">
        <f>IF(A142="","",IF(G142=0,"Hết hàng",IF(G142&lt;VLOOKUP(A142,'Danh muc'!A:G,7,FALSE),"Sắp hết","Còn hàng")))</f>
        <v/>
      </c>
      <c r="I142" s="9">
        <f>IF(A142="","",G142*D142)</f>
        <v/>
      </c>
    </row>
    <row r="143">
      <c r="A143" s="9">
        <f>IF('Danh muc'!A143="","",'Danh muc'!A143)</f>
        <v/>
      </c>
      <c r="B143" s="9">
        <f>IF(A143="","",VLOOKUP(A143,'Danh muc'!A:B,2,FALSE))</f>
        <v/>
      </c>
      <c r="C143" s="9">
        <f>IF(A143="","",VLOOKUP(A143,'Danh muc'!A:C,3,FALSE))</f>
        <v/>
      </c>
      <c r="D143" s="9">
        <f>IF(A143="","",VLOOKUP(A143,'Danh muc'!A:E,5,FALSE))</f>
        <v/>
      </c>
      <c r="E143" s="9">
        <f>IF(A143="","",SUMIF('Phieu nhap'!B:B,A143,'Phieu nhap'!D:D))</f>
        <v/>
      </c>
      <c r="F143" s="9">
        <f>IF(A143="","",SUMIF('Phieu xuat'!B:B,A143,'Phieu xuat'!D:D))</f>
        <v/>
      </c>
      <c r="G143" s="9">
        <f>IF(A143="","",E143-F143)</f>
        <v/>
      </c>
      <c r="H143" s="9">
        <f>IF(A143="","",IF(G143=0,"Hết hàng",IF(G143&lt;VLOOKUP(A143,'Danh muc'!A:G,7,FALSE),"Sắp hết","Còn hàng")))</f>
        <v/>
      </c>
      <c r="I143" s="9">
        <f>IF(A143="","",G143*D143)</f>
        <v/>
      </c>
    </row>
    <row r="144">
      <c r="A144" s="9">
        <f>IF('Danh muc'!A144="","",'Danh muc'!A144)</f>
        <v/>
      </c>
      <c r="B144" s="9">
        <f>IF(A144="","",VLOOKUP(A144,'Danh muc'!A:B,2,FALSE))</f>
        <v/>
      </c>
      <c r="C144" s="9">
        <f>IF(A144="","",VLOOKUP(A144,'Danh muc'!A:C,3,FALSE))</f>
        <v/>
      </c>
      <c r="D144" s="9">
        <f>IF(A144="","",VLOOKUP(A144,'Danh muc'!A:E,5,FALSE))</f>
        <v/>
      </c>
      <c r="E144" s="9">
        <f>IF(A144="","",SUMIF('Phieu nhap'!B:B,A144,'Phieu nhap'!D:D))</f>
        <v/>
      </c>
      <c r="F144" s="9">
        <f>IF(A144="","",SUMIF('Phieu xuat'!B:B,A144,'Phieu xuat'!D:D))</f>
        <v/>
      </c>
      <c r="G144" s="9">
        <f>IF(A144="","",E144-F144)</f>
        <v/>
      </c>
      <c r="H144" s="9">
        <f>IF(A144="","",IF(G144=0,"Hết hàng",IF(G144&lt;VLOOKUP(A144,'Danh muc'!A:G,7,FALSE),"Sắp hết","Còn hàng")))</f>
        <v/>
      </c>
      <c r="I144" s="9">
        <f>IF(A144="","",G144*D144)</f>
        <v/>
      </c>
    </row>
    <row r="145">
      <c r="A145" s="9">
        <f>IF('Danh muc'!A145="","",'Danh muc'!A145)</f>
        <v/>
      </c>
      <c r="B145" s="9">
        <f>IF(A145="","",VLOOKUP(A145,'Danh muc'!A:B,2,FALSE))</f>
        <v/>
      </c>
      <c r="C145" s="9">
        <f>IF(A145="","",VLOOKUP(A145,'Danh muc'!A:C,3,FALSE))</f>
        <v/>
      </c>
      <c r="D145" s="9">
        <f>IF(A145="","",VLOOKUP(A145,'Danh muc'!A:E,5,FALSE))</f>
        <v/>
      </c>
      <c r="E145" s="9">
        <f>IF(A145="","",SUMIF('Phieu nhap'!B:B,A145,'Phieu nhap'!D:D))</f>
        <v/>
      </c>
      <c r="F145" s="9">
        <f>IF(A145="","",SUMIF('Phieu xuat'!B:B,A145,'Phieu xuat'!D:D))</f>
        <v/>
      </c>
      <c r="G145" s="9">
        <f>IF(A145="","",E145-F145)</f>
        <v/>
      </c>
      <c r="H145" s="9">
        <f>IF(A145="","",IF(G145=0,"Hết hàng",IF(G145&lt;VLOOKUP(A145,'Danh muc'!A:G,7,FALSE),"Sắp hết","Còn hàng")))</f>
        <v/>
      </c>
      <c r="I145" s="9">
        <f>IF(A145="","",G145*D145)</f>
        <v/>
      </c>
    </row>
    <row r="146">
      <c r="A146" s="9">
        <f>IF('Danh muc'!A146="","",'Danh muc'!A146)</f>
        <v/>
      </c>
      <c r="B146" s="9">
        <f>IF(A146="","",VLOOKUP(A146,'Danh muc'!A:B,2,FALSE))</f>
        <v/>
      </c>
      <c r="C146" s="9">
        <f>IF(A146="","",VLOOKUP(A146,'Danh muc'!A:C,3,FALSE))</f>
        <v/>
      </c>
      <c r="D146" s="9">
        <f>IF(A146="","",VLOOKUP(A146,'Danh muc'!A:E,5,FALSE))</f>
        <v/>
      </c>
      <c r="E146" s="9">
        <f>IF(A146="","",SUMIF('Phieu nhap'!B:B,A146,'Phieu nhap'!D:D))</f>
        <v/>
      </c>
      <c r="F146" s="9">
        <f>IF(A146="","",SUMIF('Phieu xuat'!B:B,A146,'Phieu xuat'!D:D))</f>
        <v/>
      </c>
      <c r="G146" s="9">
        <f>IF(A146="","",E146-F146)</f>
        <v/>
      </c>
      <c r="H146" s="9">
        <f>IF(A146="","",IF(G146=0,"Hết hàng",IF(G146&lt;VLOOKUP(A146,'Danh muc'!A:G,7,FALSE),"Sắp hết","Còn hàng")))</f>
        <v/>
      </c>
      <c r="I146" s="9">
        <f>IF(A146="","",G146*D146)</f>
        <v/>
      </c>
    </row>
    <row r="147">
      <c r="A147" s="9">
        <f>IF('Danh muc'!A147="","",'Danh muc'!A147)</f>
        <v/>
      </c>
      <c r="B147" s="9">
        <f>IF(A147="","",VLOOKUP(A147,'Danh muc'!A:B,2,FALSE))</f>
        <v/>
      </c>
      <c r="C147" s="9">
        <f>IF(A147="","",VLOOKUP(A147,'Danh muc'!A:C,3,FALSE))</f>
        <v/>
      </c>
      <c r="D147" s="9">
        <f>IF(A147="","",VLOOKUP(A147,'Danh muc'!A:E,5,FALSE))</f>
        <v/>
      </c>
      <c r="E147" s="9">
        <f>IF(A147="","",SUMIF('Phieu nhap'!B:B,A147,'Phieu nhap'!D:D))</f>
        <v/>
      </c>
      <c r="F147" s="9">
        <f>IF(A147="","",SUMIF('Phieu xuat'!B:B,A147,'Phieu xuat'!D:D))</f>
        <v/>
      </c>
      <c r="G147" s="9">
        <f>IF(A147="","",E147-F147)</f>
        <v/>
      </c>
      <c r="H147" s="9">
        <f>IF(A147="","",IF(G147=0,"Hết hàng",IF(G147&lt;VLOOKUP(A147,'Danh muc'!A:G,7,FALSE),"Sắp hết","Còn hàng")))</f>
        <v/>
      </c>
      <c r="I147" s="9">
        <f>IF(A147="","",G147*D147)</f>
        <v/>
      </c>
    </row>
    <row r="148">
      <c r="A148" s="9">
        <f>IF('Danh muc'!A148="","",'Danh muc'!A148)</f>
        <v/>
      </c>
      <c r="B148" s="9">
        <f>IF(A148="","",VLOOKUP(A148,'Danh muc'!A:B,2,FALSE))</f>
        <v/>
      </c>
      <c r="C148" s="9">
        <f>IF(A148="","",VLOOKUP(A148,'Danh muc'!A:C,3,FALSE))</f>
        <v/>
      </c>
      <c r="D148" s="9">
        <f>IF(A148="","",VLOOKUP(A148,'Danh muc'!A:E,5,FALSE))</f>
        <v/>
      </c>
      <c r="E148" s="9">
        <f>IF(A148="","",SUMIF('Phieu nhap'!B:B,A148,'Phieu nhap'!D:D))</f>
        <v/>
      </c>
      <c r="F148" s="9">
        <f>IF(A148="","",SUMIF('Phieu xuat'!B:B,A148,'Phieu xuat'!D:D))</f>
        <v/>
      </c>
      <c r="G148" s="9">
        <f>IF(A148="","",E148-F148)</f>
        <v/>
      </c>
      <c r="H148" s="9">
        <f>IF(A148="","",IF(G148=0,"Hết hàng",IF(G148&lt;VLOOKUP(A148,'Danh muc'!A:G,7,FALSE),"Sắp hết","Còn hàng")))</f>
        <v/>
      </c>
      <c r="I148" s="9">
        <f>IF(A148="","",G148*D148)</f>
        <v/>
      </c>
    </row>
    <row r="149">
      <c r="A149" s="9">
        <f>IF('Danh muc'!A149="","",'Danh muc'!A149)</f>
        <v/>
      </c>
      <c r="B149" s="9">
        <f>IF(A149="","",VLOOKUP(A149,'Danh muc'!A:B,2,FALSE))</f>
        <v/>
      </c>
      <c r="C149" s="9">
        <f>IF(A149="","",VLOOKUP(A149,'Danh muc'!A:C,3,FALSE))</f>
        <v/>
      </c>
      <c r="D149" s="9">
        <f>IF(A149="","",VLOOKUP(A149,'Danh muc'!A:E,5,FALSE))</f>
        <v/>
      </c>
      <c r="E149" s="9">
        <f>IF(A149="","",SUMIF('Phieu nhap'!B:B,A149,'Phieu nhap'!D:D))</f>
        <v/>
      </c>
      <c r="F149" s="9">
        <f>IF(A149="","",SUMIF('Phieu xuat'!B:B,A149,'Phieu xuat'!D:D))</f>
        <v/>
      </c>
      <c r="G149" s="9">
        <f>IF(A149="","",E149-F149)</f>
        <v/>
      </c>
      <c r="H149" s="9">
        <f>IF(A149="","",IF(G149=0,"Hết hàng",IF(G149&lt;VLOOKUP(A149,'Danh muc'!A:G,7,FALSE),"Sắp hết","Còn hàng")))</f>
        <v/>
      </c>
      <c r="I149" s="9">
        <f>IF(A149="","",G149*D149)</f>
        <v/>
      </c>
    </row>
    <row r="150">
      <c r="A150" s="9">
        <f>IF('Danh muc'!A150="","",'Danh muc'!A150)</f>
        <v/>
      </c>
      <c r="B150" s="9">
        <f>IF(A150="","",VLOOKUP(A150,'Danh muc'!A:B,2,FALSE))</f>
        <v/>
      </c>
      <c r="C150" s="9">
        <f>IF(A150="","",VLOOKUP(A150,'Danh muc'!A:C,3,FALSE))</f>
        <v/>
      </c>
      <c r="D150" s="9">
        <f>IF(A150="","",VLOOKUP(A150,'Danh muc'!A:E,5,FALSE))</f>
        <v/>
      </c>
      <c r="E150" s="9">
        <f>IF(A150="","",SUMIF('Phieu nhap'!B:B,A150,'Phieu nhap'!D:D))</f>
        <v/>
      </c>
      <c r="F150" s="9">
        <f>IF(A150="","",SUMIF('Phieu xuat'!B:B,A150,'Phieu xuat'!D:D))</f>
        <v/>
      </c>
      <c r="G150" s="9">
        <f>IF(A150="","",E150-F150)</f>
        <v/>
      </c>
      <c r="H150" s="9">
        <f>IF(A150="","",IF(G150=0,"Hết hàng",IF(G150&lt;VLOOKUP(A150,'Danh muc'!A:G,7,FALSE),"Sắp hết","Còn hàng")))</f>
        <v/>
      </c>
      <c r="I150" s="9">
        <f>IF(A150="","",G150*D150)</f>
        <v/>
      </c>
    </row>
    <row r="151">
      <c r="A151" s="9">
        <f>IF('Danh muc'!A151="","",'Danh muc'!A151)</f>
        <v/>
      </c>
      <c r="B151" s="9">
        <f>IF(A151="","",VLOOKUP(A151,'Danh muc'!A:B,2,FALSE))</f>
        <v/>
      </c>
      <c r="C151" s="9">
        <f>IF(A151="","",VLOOKUP(A151,'Danh muc'!A:C,3,FALSE))</f>
        <v/>
      </c>
      <c r="D151" s="9">
        <f>IF(A151="","",VLOOKUP(A151,'Danh muc'!A:E,5,FALSE))</f>
        <v/>
      </c>
      <c r="E151" s="9">
        <f>IF(A151="","",SUMIF('Phieu nhap'!B:B,A151,'Phieu nhap'!D:D))</f>
        <v/>
      </c>
      <c r="F151" s="9">
        <f>IF(A151="","",SUMIF('Phieu xuat'!B:B,A151,'Phieu xuat'!D:D))</f>
        <v/>
      </c>
      <c r="G151" s="9">
        <f>IF(A151="","",E151-F151)</f>
        <v/>
      </c>
      <c r="H151" s="9">
        <f>IF(A151="","",IF(G151=0,"Hết hàng",IF(G151&lt;VLOOKUP(A151,'Danh muc'!A:G,7,FALSE),"Sắp hết","Còn hàng")))</f>
        <v/>
      </c>
      <c r="I151" s="9">
        <f>IF(A151="","",G151*D151)</f>
        <v/>
      </c>
    </row>
    <row r="152">
      <c r="A152" s="9">
        <f>IF('Danh muc'!A152="","",'Danh muc'!A152)</f>
        <v/>
      </c>
      <c r="B152" s="9">
        <f>IF(A152="","",VLOOKUP(A152,'Danh muc'!A:B,2,FALSE))</f>
        <v/>
      </c>
      <c r="C152" s="9">
        <f>IF(A152="","",VLOOKUP(A152,'Danh muc'!A:C,3,FALSE))</f>
        <v/>
      </c>
      <c r="D152" s="9">
        <f>IF(A152="","",VLOOKUP(A152,'Danh muc'!A:E,5,FALSE))</f>
        <v/>
      </c>
      <c r="E152" s="9">
        <f>IF(A152="","",SUMIF('Phieu nhap'!B:B,A152,'Phieu nhap'!D:D))</f>
        <v/>
      </c>
      <c r="F152" s="9">
        <f>IF(A152="","",SUMIF('Phieu xuat'!B:B,A152,'Phieu xuat'!D:D))</f>
        <v/>
      </c>
      <c r="G152" s="9">
        <f>IF(A152="","",E152-F152)</f>
        <v/>
      </c>
      <c r="H152" s="9">
        <f>IF(A152="","",IF(G152=0,"Hết hàng",IF(G152&lt;VLOOKUP(A152,'Danh muc'!A:G,7,FALSE),"Sắp hết","Còn hàng")))</f>
        <v/>
      </c>
      <c r="I152" s="9">
        <f>IF(A152="","",G152*D152)</f>
        <v/>
      </c>
    </row>
    <row r="153">
      <c r="A153" s="9">
        <f>IF('Danh muc'!A153="","",'Danh muc'!A153)</f>
        <v/>
      </c>
      <c r="B153" s="9">
        <f>IF(A153="","",VLOOKUP(A153,'Danh muc'!A:B,2,FALSE))</f>
        <v/>
      </c>
      <c r="C153" s="9">
        <f>IF(A153="","",VLOOKUP(A153,'Danh muc'!A:C,3,FALSE))</f>
        <v/>
      </c>
      <c r="D153" s="9">
        <f>IF(A153="","",VLOOKUP(A153,'Danh muc'!A:E,5,FALSE))</f>
        <v/>
      </c>
      <c r="E153" s="9">
        <f>IF(A153="","",SUMIF('Phieu nhap'!B:B,A153,'Phieu nhap'!D:D))</f>
        <v/>
      </c>
      <c r="F153" s="9">
        <f>IF(A153="","",SUMIF('Phieu xuat'!B:B,A153,'Phieu xuat'!D:D))</f>
        <v/>
      </c>
      <c r="G153" s="9">
        <f>IF(A153="","",E153-F153)</f>
        <v/>
      </c>
      <c r="H153" s="9">
        <f>IF(A153="","",IF(G153=0,"Hết hàng",IF(G153&lt;VLOOKUP(A153,'Danh muc'!A:G,7,FALSE),"Sắp hết","Còn hàng")))</f>
        <v/>
      </c>
      <c r="I153" s="9">
        <f>IF(A153="","",G153*D153)</f>
        <v/>
      </c>
    </row>
    <row r="154">
      <c r="A154" s="9">
        <f>IF('Danh muc'!A154="","",'Danh muc'!A154)</f>
        <v/>
      </c>
      <c r="B154" s="9">
        <f>IF(A154="","",VLOOKUP(A154,'Danh muc'!A:B,2,FALSE))</f>
        <v/>
      </c>
      <c r="C154" s="9">
        <f>IF(A154="","",VLOOKUP(A154,'Danh muc'!A:C,3,FALSE))</f>
        <v/>
      </c>
      <c r="D154" s="9">
        <f>IF(A154="","",VLOOKUP(A154,'Danh muc'!A:E,5,FALSE))</f>
        <v/>
      </c>
      <c r="E154" s="9">
        <f>IF(A154="","",SUMIF('Phieu nhap'!B:B,A154,'Phieu nhap'!D:D))</f>
        <v/>
      </c>
      <c r="F154" s="9">
        <f>IF(A154="","",SUMIF('Phieu xuat'!B:B,A154,'Phieu xuat'!D:D))</f>
        <v/>
      </c>
      <c r="G154" s="9">
        <f>IF(A154="","",E154-F154)</f>
        <v/>
      </c>
      <c r="H154" s="9">
        <f>IF(A154="","",IF(G154=0,"Hết hàng",IF(G154&lt;VLOOKUP(A154,'Danh muc'!A:G,7,FALSE),"Sắp hết","Còn hàng")))</f>
        <v/>
      </c>
      <c r="I154" s="9">
        <f>IF(A154="","",G154*D154)</f>
        <v/>
      </c>
    </row>
    <row r="155">
      <c r="A155" s="9">
        <f>IF('Danh muc'!A155="","",'Danh muc'!A155)</f>
        <v/>
      </c>
      <c r="B155" s="9">
        <f>IF(A155="","",VLOOKUP(A155,'Danh muc'!A:B,2,FALSE))</f>
        <v/>
      </c>
      <c r="C155" s="9">
        <f>IF(A155="","",VLOOKUP(A155,'Danh muc'!A:C,3,FALSE))</f>
        <v/>
      </c>
      <c r="D155" s="9">
        <f>IF(A155="","",VLOOKUP(A155,'Danh muc'!A:E,5,FALSE))</f>
        <v/>
      </c>
      <c r="E155" s="9">
        <f>IF(A155="","",SUMIF('Phieu nhap'!B:B,A155,'Phieu nhap'!D:D))</f>
        <v/>
      </c>
      <c r="F155" s="9">
        <f>IF(A155="","",SUMIF('Phieu xuat'!B:B,A155,'Phieu xuat'!D:D))</f>
        <v/>
      </c>
      <c r="G155" s="9">
        <f>IF(A155="","",E155-F155)</f>
        <v/>
      </c>
      <c r="H155" s="9">
        <f>IF(A155="","",IF(G155=0,"Hết hàng",IF(G155&lt;VLOOKUP(A155,'Danh muc'!A:G,7,FALSE),"Sắp hết","Còn hàng")))</f>
        <v/>
      </c>
      <c r="I155" s="9">
        <f>IF(A155="","",G155*D155)</f>
        <v/>
      </c>
    </row>
    <row r="156">
      <c r="A156" s="9">
        <f>IF('Danh muc'!A156="","",'Danh muc'!A156)</f>
        <v/>
      </c>
      <c r="B156" s="9">
        <f>IF(A156="","",VLOOKUP(A156,'Danh muc'!A:B,2,FALSE))</f>
        <v/>
      </c>
      <c r="C156" s="9">
        <f>IF(A156="","",VLOOKUP(A156,'Danh muc'!A:C,3,FALSE))</f>
        <v/>
      </c>
      <c r="D156" s="9">
        <f>IF(A156="","",VLOOKUP(A156,'Danh muc'!A:E,5,FALSE))</f>
        <v/>
      </c>
      <c r="E156" s="9">
        <f>IF(A156="","",SUMIF('Phieu nhap'!B:B,A156,'Phieu nhap'!D:D))</f>
        <v/>
      </c>
      <c r="F156" s="9">
        <f>IF(A156="","",SUMIF('Phieu xuat'!B:B,A156,'Phieu xuat'!D:D))</f>
        <v/>
      </c>
      <c r="G156" s="9">
        <f>IF(A156="","",E156-F156)</f>
        <v/>
      </c>
      <c r="H156" s="9">
        <f>IF(A156="","",IF(G156=0,"Hết hàng",IF(G156&lt;VLOOKUP(A156,'Danh muc'!A:G,7,FALSE),"Sắp hết","Còn hàng")))</f>
        <v/>
      </c>
      <c r="I156" s="9">
        <f>IF(A156="","",G156*D156)</f>
        <v/>
      </c>
    </row>
    <row r="157">
      <c r="A157" s="9">
        <f>IF('Danh muc'!A157="","",'Danh muc'!A157)</f>
        <v/>
      </c>
      <c r="B157" s="9">
        <f>IF(A157="","",VLOOKUP(A157,'Danh muc'!A:B,2,FALSE))</f>
        <v/>
      </c>
      <c r="C157" s="9">
        <f>IF(A157="","",VLOOKUP(A157,'Danh muc'!A:C,3,FALSE))</f>
        <v/>
      </c>
      <c r="D157" s="9">
        <f>IF(A157="","",VLOOKUP(A157,'Danh muc'!A:E,5,FALSE))</f>
        <v/>
      </c>
      <c r="E157" s="9">
        <f>IF(A157="","",SUMIF('Phieu nhap'!B:B,A157,'Phieu nhap'!D:D))</f>
        <v/>
      </c>
      <c r="F157" s="9">
        <f>IF(A157="","",SUMIF('Phieu xuat'!B:B,A157,'Phieu xuat'!D:D))</f>
        <v/>
      </c>
      <c r="G157" s="9">
        <f>IF(A157="","",E157-F157)</f>
        <v/>
      </c>
      <c r="H157" s="9">
        <f>IF(A157="","",IF(G157=0,"Hết hàng",IF(G157&lt;VLOOKUP(A157,'Danh muc'!A:G,7,FALSE),"Sắp hết","Còn hàng")))</f>
        <v/>
      </c>
      <c r="I157" s="9">
        <f>IF(A157="","",G157*D157)</f>
        <v/>
      </c>
    </row>
    <row r="158">
      <c r="A158" s="9">
        <f>IF('Danh muc'!A158="","",'Danh muc'!A158)</f>
        <v/>
      </c>
      <c r="B158" s="9">
        <f>IF(A158="","",VLOOKUP(A158,'Danh muc'!A:B,2,FALSE))</f>
        <v/>
      </c>
      <c r="C158" s="9">
        <f>IF(A158="","",VLOOKUP(A158,'Danh muc'!A:C,3,FALSE))</f>
        <v/>
      </c>
      <c r="D158" s="9">
        <f>IF(A158="","",VLOOKUP(A158,'Danh muc'!A:E,5,FALSE))</f>
        <v/>
      </c>
      <c r="E158" s="9">
        <f>IF(A158="","",SUMIF('Phieu nhap'!B:B,A158,'Phieu nhap'!D:D))</f>
        <v/>
      </c>
      <c r="F158" s="9">
        <f>IF(A158="","",SUMIF('Phieu xuat'!B:B,A158,'Phieu xuat'!D:D))</f>
        <v/>
      </c>
      <c r="G158" s="9">
        <f>IF(A158="","",E158-F158)</f>
        <v/>
      </c>
      <c r="H158" s="9">
        <f>IF(A158="","",IF(G158=0,"Hết hàng",IF(G158&lt;VLOOKUP(A158,'Danh muc'!A:G,7,FALSE),"Sắp hết","Còn hàng")))</f>
        <v/>
      </c>
      <c r="I158" s="9">
        <f>IF(A158="","",G158*D158)</f>
        <v/>
      </c>
    </row>
    <row r="159">
      <c r="A159" s="9">
        <f>IF('Danh muc'!A159="","",'Danh muc'!A159)</f>
        <v/>
      </c>
      <c r="B159" s="9">
        <f>IF(A159="","",VLOOKUP(A159,'Danh muc'!A:B,2,FALSE))</f>
        <v/>
      </c>
      <c r="C159" s="9">
        <f>IF(A159="","",VLOOKUP(A159,'Danh muc'!A:C,3,FALSE))</f>
        <v/>
      </c>
      <c r="D159" s="9">
        <f>IF(A159="","",VLOOKUP(A159,'Danh muc'!A:E,5,FALSE))</f>
        <v/>
      </c>
      <c r="E159" s="9">
        <f>IF(A159="","",SUMIF('Phieu nhap'!B:B,A159,'Phieu nhap'!D:D))</f>
        <v/>
      </c>
      <c r="F159" s="9">
        <f>IF(A159="","",SUMIF('Phieu xuat'!B:B,A159,'Phieu xuat'!D:D))</f>
        <v/>
      </c>
      <c r="G159" s="9">
        <f>IF(A159="","",E159-F159)</f>
        <v/>
      </c>
      <c r="H159" s="9">
        <f>IF(A159="","",IF(G159=0,"Hết hàng",IF(G159&lt;VLOOKUP(A159,'Danh muc'!A:G,7,FALSE),"Sắp hết","Còn hàng")))</f>
        <v/>
      </c>
      <c r="I159" s="9">
        <f>IF(A159="","",G159*D159)</f>
        <v/>
      </c>
    </row>
    <row r="160">
      <c r="A160" s="9">
        <f>IF('Danh muc'!A160="","",'Danh muc'!A160)</f>
        <v/>
      </c>
      <c r="B160" s="9">
        <f>IF(A160="","",VLOOKUP(A160,'Danh muc'!A:B,2,FALSE))</f>
        <v/>
      </c>
      <c r="C160" s="9">
        <f>IF(A160="","",VLOOKUP(A160,'Danh muc'!A:C,3,FALSE))</f>
        <v/>
      </c>
      <c r="D160" s="9">
        <f>IF(A160="","",VLOOKUP(A160,'Danh muc'!A:E,5,FALSE))</f>
        <v/>
      </c>
      <c r="E160" s="9">
        <f>IF(A160="","",SUMIF('Phieu nhap'!B:B,A160,'Phieu nhap'!D:D))</f>
        <v/>
      </c>
      <c r="F160" s="9">
        <f>IF(A160="","",SUMIF('Phieu xuat'!B:B,A160,'Phieu xuat'!D:D))</f>
        <v/>
      </c>
      <c r="G160" s="9">
        <f>IF(A160="","",E160-F160)</f>
        <v/>
      </c>
      <c r="H160" s="9">
        <f>IF(A160="","",IF(G160=0,"Hết hàng",IF(G160&lt;VLOOKUP(A160,'Danh muc'!A:G,7,FALSE),"Sắp hết","Còn hàng")))</f>
        <v/>
      </c>
      <c r="I160" s="9">
        <f>IF(A160="","",G160*D160)</f>
        <v/>
      </c>
    </row>
    <row r="161">
      <c r="A161" s="9">
        <f>IF('Danh muc'!A161="","",'Danh muc'!A161)</f>
        <v/>
      </c>
      <c r="B161" s="9">
        <f>IF(A161="","",VLOOKUP(A161,'Danh muc'!A:B,2,FALSE))</f>
        <v/>
      </c>
      <c r="C161" s="9">
        <f>IF(A161="","",VLOOKUP(A161,'Danh muc'!A:C,3,FALSE))</f>
        <v/>
      </c>
      <c r="D161" s="9">
        <f>IF(A161="","",VLOOKUP(A161,'Danh muc'!A:E,5,FALSE))</f>
        <v/>
      </c>
      <c r="E161" s="9">
        <f>IF(A161="","",SUMIF('Phieu nhap'!B:B,A161,'Phieu nhap'!D:D))</f>
        <v/>
      </c>
      <c r="F161" s="9">
        <f>IF(A161="","",SUMIF('Phieu xuat'!B:B,A161,'Phieu xuat'!D:D))</f>
        <v/>
      </c>
      <c r="G161" s="9">
        <f>IF(A161="","",E161-F161)</f>
        <v/>
      </c>
      <c r="H161" s="9">
        <f>IF(A161="","",IF(G161=0,"Hết hàng",IF(G161&lt;VLOOKUP(A161,'Danh muc'!A:G,7,FALSE),"Sắp hết","Còn hàng")))</f>
        <v/>
      </c>
      <c r="I161" s="9">
        <f>IF(A161="","",G161*D161)</f>
        <v/>
      </c>
    </row>
    <row r="162">
      <c r="A162" s="9">
        <f>IF('Danh muc'!A162="","",'Danh muc'!A162)</f>
        <v/>
      </c>
      <c r="B162" s="9">
        <f>IF(A162="","",VLOOKUP(A162,'Danh muc'!A:B,2,FALSE))</f>
        <v/>
      </c>
      <c r="C162" s="9">
        <f>IF(A162="","",VLOOKUP(A162,'Danh muc'!A:C,3,FALSE))</f>
        <v/>
      </c>
      <c r="D162" s="9">
        <f>IF(A162="","",VLOOKUP(A162,'Danh muc'!A:E,5,FALSE))</f>
        <v/>
      </c>
      <c r="E162" s="9">
        <f>IF(A162="","",SUMIF('Phieu nhap'!B:B,A162,'Phieu nhap'!D:D))</f>
        <v/>
      </c>
      <c r="F162" s="9">
        <f>IF(A162="","",SUMIF('Phieu xuat'!B:B,A162,'Phieu xuat'!D:D))</f>
        <v/>
      </c>
      <c r="G162" s="9">
        <f>IF(A162="","",E162-F162)</f>
        <v/>
      </c>
      <c r="H162" s="9">
        <f>IF(A162="","",IF(G162=0,"Hết hàng",IF(G162&lt;VLOOKUP(A162,'Danh muc'!A:G,7,FALSE),"Sắp hết","Còn hàng")))</f>
        <v/>
      </c>
      <c r="I162" s="9">
        <f>IF(A162="","",G162*D162)</f>
        <v/>
      </c>
    </row>
    <row r="163">
      <c r="A163" s="9">
        <f>IF('Danh muc'!A163="","",'Danh muc'!A163)</f>
        <v/>
      </c>
      <c r="B163" s="9">
        <f>IF(A163="","",VLOOKUP(A163,'Danh muc'!A:B,2,FALSE))</f>
        <v/>
      </c>
      <c r="C163" s="9">
        <f>IF(A163="","",VLOOKUP(A163,'Danh muc'!A:C,3,FALSE))</f>
        <v/>
      </c>
      <c r="D163" s="9">
        <f>IF(A163="","",VLOOKUP(A163,'Danh muc'!A:E,5,FALSE))</f>
        <v/>
      </c>
      <c r="E163" s="9">
        <f>IF(A163="","",SUMIF('Phieu nhap'!B:B,A163,'Phieu nhap'!D:D))</f>
        <v/>
      </c>
      <c r="F163" s="9">
        <f>IF(A163="","",SUMIF('Phieu xuat'!B:B,A163,'Phieu xuat'!D:D))</f>
        <v/>
      </c>
      <c r="G163" s="9">
        <f>IF(A163="","",E163-F163)</f>
        <v/>
      </c>
      <c r="H163" s="9">
        <f>IF(A163="","",IF(G163=0,"Hết hàng",IF(G163&lt;VLOOKUP(A163,'Danh muc'!A:G,7,FALSE),"Sắp hết","Còn hàng")))</f>
        <v/>
      </c>
      <c r="I163" s="9">
        <f>IF(A163="","",G163*D163)</f>
        <v/>
      </c>
    </row>
    <row r="164">
      <c r="A164" s="9">
        <f>IF('Danh muc'!A164="","",'Danh muc'!A164)</f>
        <v/>
      </c>
      <c r="B164" s="9">
        <f>IF(A164="","",VLOOKUP(A164,'Danh muc'!A:B,2,FALSE))</f>
        <v/>
      </c>
      <c r="C164" s="9">
        <f>IF(A164="","",VLOOKUP(A164,'Danh muc'!A:C,3,FALSE))</f>
        <v/>
      </c>
      <c r="D164" s="9">
        <f>IF(A164="","",VLOOKUP(A164,'Danh muc'!A:E,5,FALSE))</f>
        <v/>
      </c>
      <c r="E164" s="9">
        <f>IF(A164="","",SUMIF('Phieu nhap'!B:B,A164,'Phieu nhap'!D:D))</f>
        <v/>
      </c>
      <c r="F164" s="9">
        <f>IF(A164="","",SUMIF('Phieu xuat'!B:B,A164,'Phieu xuat'!D:D))</f>
        <v/>
      </c>
      <c r="G164" s="9">
        <f>IF(A164="","",E164-F164)</f>
        <v/>
      </c>
      <c r="H164" s="9">
        <f>IF(A164="","",IF(G164=0,"Hết hàng",IF(G164&lt;VLOOKUP(A164,'Danh muc'!A:G,7,FALSE),"Sắp hết","Còn hàng")))</f>
        <v/>
      </c>
      <c r="I164" s="9">
        <f>IF(A164="","",G164*D164)</f>
        <v/>
      </c>
    </row>
    <row r="165">
      <c r="A165" s="9">
        <f>IF('Danh muc'!A165="","",'Danh muc'!A165)</f>
        <v/>
      </c>
      <c r="B165" s="9">
        <f>IF(A165="","",VLOOKUP(A165,'Danh muc'!A:B,2,FALSE))</f>
        <v/>
      </c>
      <c r="C165" s="9">
        <f>IF(A165="","",VLOOKUP(A165,'Danh muc'!A:C,3,FALSE))</f>
        <v/>
      </c>
      <c r="D165" s="9">
        <f>IF(A165="","",VLOOKUP(A165,'Danh muc'!A:E,5,FALSE))</f>
        <v/>
      </c>
      <c r="E165" s="9">
        <f>IF(A165="","",SUMIF('Phieu nhap'!B:B,A165,'Phieu nhap'!D:D))</f>
        <v/>
      </c>
      <c r="F165" s="9">
        <f>IF(A165="","",SUMIF('Phieu xuat'!B:B,A165,'Phieu xuat'!D:D))</f>
        <v/>
      </c>
      <c r="G165" s="9">
        <f>IF(A165="","",E165-F165)</f>
        <v/>
      </c>
      <c r="H165" s="9">
        <f>IF(A165="","",IF(G165=0,"Hết hàng",IF(G165&lt;VLOOKUP(A165,'Danh muc'!A:G,7,FALSE),"Sắp hết","Còn hàng")))</f>
        <v/>
      </c>
      <c r="I165" s="9">
        <f>IF(A165="","",G165*D165)</f>
        <v/>
      </c>
    </row>
    <row r="166">
      <c r="A166" s="9">
        <f>IF('Danh muc'!A166="","",'Danh muc'!A166)</f>
        <v/>
      </c>
      <c r="B166" s="9">
        <f>IF(A166="","",VLOOKUP(A166,'Danh muc'!A:B,2,FALSE))</f>
        <v/>
      </c>
      <c r="C166" s="9">
        <f>IF(A166="","",VLOOKUP(A166,'Danh muc'!A:C,3,FALSE))</f>
        <v/>
      </c>
      <c r="D166" s="9">
        <f>IF(A166="","",VLOOKUP(A166,'Danh muc'!A:E,5,FALSE))</f>
        <v/>
      </c>
      <c r="E166" s="9">
        <f>IF(A166="","",SUMIF('Phieu nhap'!B:B,A166,'Phieu nhap'!D:D))</f>
        <v/>
      </c>
      <c r="F166" s="9">
        <f>IF(A166="","",SUMIF('Phieu xuat'!B:B,A166,'Phieu xuat'!D:D))</f>
        <v/>
      </c>
      <c r="G166" s="9">
        <f>IF(A166="","",E166-F166)</f>
        <v/>
      </c>
      <c r="H166" s="9">
        <f>IF(A166="","",IF(G166=0,"Hết hàng",IF(G166&lt;VLOOKUP(A166,'Danh muc'!A:G,7,FALSE),"Sắp hết","Còn hàng")))</f>
        <v/>
      </c>
      <c r="I166" s="9">
        <f>IF(A166="","",G166*D166)</f>
        <v/>
      </c>
    </row>
    <row r="167">
      <c r="A167" s="9">
        <f>IF('Danh muc'!A167="","",'Danh muc'!A167)</f>
        <v/>
      </c>
      <c r="B167" s="9">
        <f>IF(A167="","",VLOOKUP(A167,'Danh muc'!A:B,2,FALSE))</f>
        <v/>
      </c>
      <c r="C167" s="9">
        <f>IF(A167="","",VLOOKUP(A167,'Danh muc'!A:C,3,FALSE))</f>
        <v/>
      </c>
      <c r="D167" s="9">
        <f>IF(A167="","",VLOOKUP(A167,'Danh muc'!A:E,5,FALSE))</f>
        <v/>
      </c>
      <c r="E167" s="9">
        <f>IF(A167="","",SUMIF('Phieu nhap'!B:B,A167,'Phieu nhap'!D:D))</f>
        <v/>
      </c>
      <c r="F167" s="9">
        <f>IF(A167="","",SUMIF('Phieu xuat'!B:B,A167,'Phieu xuat'!D:D))</f>
        <v/>
      </c>
      <c r="G167" s="9">
        <f>IF(A167="","",E167-F167)</f>
        <v/>
      </c>
      <c r="H167" s="9">
        <f>IF(A167="","",IF(G167=0,"Hết hàng",IF(G167&lt;VLOOKUP(A167,'Danh muc'!A:G,7,FALSE),"Sắp hết","Còn hàng")))</f>
        <v/>
      </c>
      <c r="I167" s="9">
        <f>IF(A167="","",G167*D167)</f>
        <v/>
      </c>
    </row>
    <row r="168">
      <c r="A168" s="9">
        <f>IF('Danh muc'!A168="","",'Danh muc'!A168)</f>
        <v/>
      </c>
      <c r="B168" s="9">
        <f>IF(A168="","",VLOOKUP(A168,'Danh muc'!A:B,2,FALSE))</f>
        <v/>
      </c>
      <c r="C168" s="9">
        <f>IF(A168="","",VLOOKUP(A168,'Danh muc'!A:C,3,FALSE))</f>
        <v/>
      </c>
      <c r="D168" s="9">
        <f>IF(A168="","",VLOOKUP(A168,'Danh muc'!A:E,5,FALSE))</f>
        <v/>
      </c>
      <c r="E168" s="9">
        <f>IF(A168="","",SUMIF('Phieu nhap'!B:B,A168,'Phieu nhap'!D:D))</f>
        <v/>
      </c>
      <c r="F168" s="9">
        <f>IF(A168="","",SUMIF('Phieu xuat'!B:B,A168,'Phieu xuat'!D:D))</f>
        <v/>
      </c>
      <c r="G168" s="9">
        <f>IF(A168="","",E168-F168)</f>
        <v/>
      </c>
      <c r="H168" s="9">
        <f>IF(A168="","",IF(G168=0,"Hết hàng",IF(G168&lt;VLOOKUP(A168,'Danh muc'!A:G,7,FALSE),"Sắp hết","Còn hàng")))</f>
        <v/>
      </c>
      <c r="I168" s="9">
        <f>IF(A168="","",G168*D168)</f>
        <v/>
      </c>
    </row>
    <row r="169">
      <c r="A169" s="9">
        <f>IF('Danh muc'!A169="","",'Danh muc'!A169)</f>
        <v/>
      </c>
      <c r="B169" s="9">
        <f>IF(A169="","",VLOOKUP(A169,'Danh muc'!A:B,2,FALSE))</f>
        <v/>
      </c>
      <c r="C169" s="9">
        <f>IF(A169="","",VLOOKUP(A169,'Danh muc'!A:C,3,FALSE))</f>
        <v/>
      </c>
      <c r="D169" s="9">
        <f>IF(A169="","",VLOOKUP(A169,'Danh muc'!A:E,5,FALSE))</f>
        <v/>
      </c>
      <c r="E169" s="9">
        <f>IF(A169="","",SUMIF('Phieu nhap'!B:B,A169,'Phieu nhap'!D:D))</f>
        <v/>
      </c>
      <c r="F169" s="9">
        <f>IF(A169="","",SUMIF('Phieu xuat'!B:B,A169,'Phieu xuat'!D:D))</f>
        <v/>
      </c>
      <c r="G169" s="9">
        <f>IF(A169="","",E169-F169)</f>
        <v/>
      </c>
      <c r="H169" s="9">
        <f>IF(A169="","",IF(G169=0,"Hết hàng",IF(G169&lt;VLOOKUP(A169,'Danh muc'!A:G,7,FALSE),"Sắp hết","Còn hàng")))</f>
        <v/>
      </c>
      <c r="I169" s="9">
        <f>IF(A169="","",G169*D169)</f>
        <v/>
      </c>
    </row>
    <row r="170">
      <c r="A170" s="9">
        <f>IF('Danh muc'!A170="","",'Danh muc'!A170)</f>
        <v/>
      </c>
      <c r="B170" s="9">
        <f>IF(A170="","",VLOOKUP(A170,'Danh muc'!A:B,2,FALSE))</f>
        <v/>
      </c>
      <c r="C170" s="9">
        <f>IF(A170="","",VLOOKUP(A170,'Danh muc'!A:C,3,FALSE))</f>
        <v/>
      </c>
      <c r="D170" s="9">
        <f>IF(A170="","",VLOOKUP(A170,'Danh muc'!A:E,5,FALSE))</f>
        <v/>
      </c>
      <c r="E170" s="9">
        <f>IF(A170="","",SUMIF('Phieu nhap'!B:B,A170,'Phieu nhap'!D:D))</f>
        <v/>
      </c>
      <c r="F170" s="9">
        <f>IF(A170="","",SUMIF('Phieu xuat'!B:B,A170,'Phieu xuat'!D:D))</f>
        <v/>
      </c>
      <c r="G170" s="9">
        <f>IF(A170="","",E170-F170)</f>
        <v/>
      </c>
      <c r="H170" s="9">
        <f>IF(A170="","",IF(G170=0,"Hết hàng",IF(G170&lt;VLOOKUP(A170,'Danh muc'!A:G,7,FALSE),"Sắp hết","Còn hàng")))</f>
        <v/>
      </c>
      <c r="I170" s="9">
        <f>IF(A170="","",G170*D170)</f>
        <v/>
      </c>
    </row>
    <row r="171">
      <c r="A171" s="9">
        <f>IF('Danh muc'!A171="","",'Danh muc'!A171)</f>
        <v/>
      </c>
      <c r="B171" s="9">
        <f>IF(A171="","",VLOOKUP(A171,'Danh muc'!A:B,2,FALSE))</f>
        <v/>
      </c>
      <c r="C171" s="9">
        <f>IF(A171="","",VLOOKUP(A171,'Danh muc'!A:C,3,FALSE))</f>
        <v/>
      </c>
      <c r="D171" s="9">
        <f>IF(A171="","",VLOOKUP(A171,'Danh muc'!A:E,5,FALSE))</f>
        <v/>
      </c>
      <c r="E171" s="9">
        <f>IF(A171="","",SUMIF('Phieu nhap'!B:B,A171,'Phieu nhap'!D:D))</f>
        <v/>
      </c>
      <c r="F171" s="9">
        <f>IF(A171="","",SUMIF('Phieu xuat'!B:B,A171,'Phieu xuat'!D:D))</f>
        <v/>
      </c>
      <c r="G171" s="9">
        <f>IF(A171="","",E171-F171)</f>
        <v/>
      </c>
      <c r="H171" s="9">
        <f>IF(A171="","",IF(G171=0,"Hết hàng",IF(G171&lt;VLOOKUP(A171,'Danh muc'!A:G,7,FALSE),"Sắp hết","Còn hàng")))</f>
        <v/>
      </c>
      <c r="I171" s="9">
        <f>IF(A171="","",G171*D171)</f>
        <v/>
      </c>
    </row>
    <row r="172">
      <c r="A172" s="9">
        <f>IF('Danh muc'!A172="","",'Danh muc'!A172)</f>
        <v/>
      </c>
      <c r="B172" s="9">
        <f>IF(A172="","",VLOOKUP(A172,'Danh muc'!A:B,2,FALSE))</f>
        <v/>
      </c>
      <c r="C172" s="9">
        <f>IF(A172="","",VLOOKUP(A172,'Danh muc'!A:C,3,FALSE))</f>
        <v/>
      </c>
      <c r="D172" s="9">
        <f>IF(A172="","",VLOOKUP(A172,'Danh muc'!A:E,5,FALSE))</f>
        <v/>
      </c>
      <c r="E172" s="9">
        <f>IF(A172="","",SUMIF('Phieu nhap'!B:B,A172,'Phieu nhap'!D:D))</f>
        <v/>
      </c>
      <c r="F172" s="9">
        <f>IF(A172="","",SUMIF('Phieu xuat'!B:B,A172,'Phieu xuat'!D:D))</f>
        <v/>
      </c>
      <c r="G172" s="9">
        <f>IF(A172="","",E172-F172)</f>
        <v/>
      </c>
      <c r="H172" s="9">
        <f>IF(A172="","",IF(G172=0,"Hết hàng",IF(G172&lt;VLOOKUP(A172,'Danh muc'!A:G,7,FALSE),"Sắp hết","Còn hàng")))</f>
        <v/>
      </c>
      <c r="I172" s="9">
        <f>IF(A172="","",G172*D172)</f>
        <v/>
      </c>
    </row>
    <row r="173">
      <c r="A173" s="9">
        <f>IF('Danh muc'!A173="","",'Danh muc'!A173)</f>
        <v/>
      </c>
      <c r="B173" s="9">
        <f>IF(A173="","",VLOOKUP(A173,'Danh muc'!A:B,2,FALSE))</f>
        <v/>
      </c>
      <c r="C173" s="9">
        <f>IF(A173="","",VLOOKUP(A173,'Danh muc'!A:C,3,FALSE))</f>
        <v/>
      </c>
      <c r="D173" s="9">
        <f>IF(A173="","",VLOOKUP(A173,'Danh muc'!A:E,5,FALSE))</f>
        <v/>
      </c>
      <c r="E173" s="9">
        <f>IF(A173="","",SUMIF('Phieu nhap'!B:B,A173,'Phieu nhap'!D:D))</f>
        <v/>
      </c>
      <c r="F173" s="9">
        <f>IF(A173="","",SUMIF('Phieu xuat'!B:B,A173,'Phieu xuat'!D:D))</f>
        <v/>
      </c>
      <c r="G173" s="9">
        <f>IF(A173="","",E173-F173)</f>
        <v/>
      </c>
      <c r="H173" s="9">
        <f>IF(A173="","",IF(G173=0,"Hết hàng",IF(G173&lt;VLOOKUP(A173,'Danh muc'!A:G,7,FALSE),"Sắp hết","Còn hàng")))</f>
        <v/>
      </c>
      <c r="I173" s="9">
        <f>IF(A173="","",G173*D173)</f>
        <v/>
      </c>
    </row>
    <row r="174">
      <c r="A174" s="9">
        <f>IF('Danh muc'!A174="","",'Danh muc'!A174)</f>
        <v/>
      </c>
      <c r="B174" s="9">
        <f>IF(A174="","",VLOOKUP(A174,'Danh muc'!A:B,2,FALSE))</f>
        <v/>
      </c>
      <c r="C174" s="9">
        <f>IF(A174="","",VLOOKUP(A174,'Danh muc'!A:C,3,FALSE))</f>
        <v/>
      </c>
      <c r="D174" s="9">
        <f>IF(A174="","",VLOOKUP(A174,'Danh muc'!A:E,5,FALSE))</f>
        <v/>
      </c>
      <c r="E174" s="9">
        <f>IF(A174="","",SUMIF('Phieu nhap'!B:B,A174,'Phieu nhap'!D:D))</f>
        <v/>
      </c>
      <c r="F174" s="9">
        <f>IF(A174="","",SUMIF('Phieu xuat'!B:B,A174,'Phieu xuat'!D:D))</f>
        <v/>
      </c>
      <c r="G174" s="9">
        <f>IF(A174="","",E174-F174)</f>
        <v/>
      </c>
      <c r="H174" s="9">
        <f>IF(A174="","",IF(G174=0,"Hết hàng",IF(G174&lt;VLOOKUP(A174,'Danh muc'!A:G,7,FALSE),"Sắp hết","Còn hàng")))</f>
        <v/>
      </c>
      <c r="I174" s="9">
        <f>IF(A174="","",G174*D174)</f>
        <v/>
      </c>
    </row>
    <row r="175">
      <c r="A175" s="9">
        <f>IF('Danh muc'!A175="","",'Danh muc'!A175)</f>
        <v/>
      </c>
      <c r="B175" s="9">
        <f>IF(A175="","",VLOOKUP(A175,'Danh muc'!A:B,2,FALSE))</f>
        <v/>
      </c>
      <c r="C175" s="9">
        <f>IF(A175="","",VLOOKUP(A175,'Danh muc'!A:C,3,FALSE))</f>
        <v/>
      </c>
      <c r="D175" s="9">
        <f>IF(A175="","",VLOOKUP(A175,'Danh muc'!A:E,5,FALSE))</f>
        <v/>
      </c>
      <c r="E175" s="9">
        <f>IF(A175="","",SUMIF('Phieu nhap'!B:B,A175,'Phieu nhap'!D:D))</f>
        <v/>
      </c>
      <c r="F175" s="9">
        <f>IF(A175="","",SUMIF('Phieu xuat'!B:B,A175,'Phieu xuat'!D:D))</f>
        <v/>
      </c>
      <c r="G175" s="9">
        <f>IF(A175="","",E175-F175)</f>
        <v/>
      </c>
      <c r="H175" s="9">
        <f>IF(A175="","",IF(G175=0,"Hết hàng",IF(G175&lt;VLOOKUP(A175,'Danh muc'!A:G,7,FALSE),"Sắp hết","Còn hàng")))</f>
        <v/>
      </c>
      <c r="I175" s="9">
        <f>IF(A175="","",G175*D175)</f>
        <v/>
      </c>
    </row>
    <row r="176">
      <c r="A176" s="9">
        <f>IF('Danh muc'!A176="","",'Danh muc'!A176)</f>
        <v/>
      </c>
      <c r="B176" s="9">
        <f>IF(A176="","",VLOOKUP(A176,'Danh muc'!A:B,2,FALSE))</f>
        <v/>
      </c>
      <c r="C176" s="9">
        <f>IF(A176="","",VLOOKUP(A176,'Danh muc'!A:C,3,FALSE))</f>
        <v/>
      </c>
      <c r="D176" s="9">
        <f>IF(A176="","",VLOOKUP(A176,'Danh muc'!A:E,5,FALSE))</f>
        <v/>
      </c>
      <c r="E176" s="9">
        <f>IF(A176="","",SUMIF('Phieu nhap'!B:B,A176,'Phieu nhap'!D:D))</f>
        <v/>
      </c>
      <c r="F176" s="9">
        <f>IF(A176="","",SUMIF('Phieu xuat'!B:B,A176,'Phieu xuat'!D:D))</f>
        <v/>
      </c>
      <c r="G176" s="9">
        <f>IF(A176="","",E176-F176)</f>
        <v/>
      </c>
      <c r="H176" s="9">
        <f>IF(A176="","",IF(G176=0,"Hết hàng",IF(G176&lt;VLOOKUP(A176,'Danh muc'!A:G,7,FALSE),"Sắp hết","Còn hàng")))</f>
        <v/>
      </c>
      <c r="I176" s="9">
        <f>IF(A176="","",G176*D176)</f>
        <v/>
      </c>
    </row>
    <row r="177">
      <c r="A177" s="9">
        <f>IF('Danh muc'!A177="","",'Danh muc'!A177)</f>
        <v/>
      </c>
      <c r="B177" s="9">
        <f>IF(A177="","",VLOOKUP(A177,'Danh muc'!A:B,2,FALSE))</f>
        <v/>
      </c>
      <c r="C177" s="9">
        <f>IF(A177="","",VLOOKUP(A177,'Danh muc'!A:C,3,FALSE))</f>
        <v/>
      </c>
      <c r="D177" s="9">
        <f>IF(A177="","",VLOOKUP(A177,'Danh muc'!A:E,5,FALSE))</f>
        <v/>
      </c>
      <c r="E177" s="9">
        <f>IF(A177="","",SUMIF('Phieu nhap'!B:B,A177,'Phieu nhap'!D:D))</f>
        <v/>
      </c>
      <c r="F177" s="9">
        <f>IF(A177="","",SUMIF('Phieu xuat'!B:B,A177,'Phieu xuat'!D:D))</f>
        <v/>
      </c>
      <c r="G177" s="9">
        <f>IF(A177="","",E177-F177)</f>
        <v/>
      </c>
      <c r="H177" s="9">
        <f>IF(A177="","",IF(G177=0,"Hết hàng",IF(G177&lt;VLOOKUP(A177,'Danh muc'!A:G,7,FALSE),"Sắp hết","Còn hàng")))</f>
        <v/>
      </c>
      <c r="I177" s="9">
        <f>IF(A177="","",G177*D177)</f>
        <v/>
      </c>
    </row>
    <row r="178">
      <c r="A178" s="9">
        <f>IF('Danh muc'!A178="","",'Danh muc'!A178)</f>
        <v/>
      </c>
      <c r="B178" s="9">
        <f>IF(A178="","",VLOOKUP(A178,'Danh muc'!A:B,2,FALSE))</f>
        <v/>
      </c>
      <c r="C178" s="9">
        <f>IF(A178="","",VLOOKUP(A178,'Danh muc'!A:C,3,FALSE))</f>
        <v/>
      </c>
      <c r="D178" s="9">
        <f>IF(A178="","",VLOOKUP(A178,'Danh muc'!A:E,5,FALSE))</f>
        <v/>
      </c>
      <c r="E178" s="9">
        <f>IF(A178="","",SUMIF('Phieu nhap'!B:B,A178,'Phieu nhap'!D:D))</f>
        <v/>
      </c>
      <c r="F178" s="9">
        <f>IF(A178="","",SUMIF('Phieu xuat'!B:B,A178,'Phieu xuat'!D:D))</f>
        <v/>
      </c>
      <c r="G178" s="9">
        <f>IF(A178="","",E178-F178)</f>
        <v/>
      </c>
      <c r="H178" s="9">
        <f>IF(A178="","",IF(G178=0,"Hết hàng",IF(G178&lt;VLOOKUP(A178,'Danh muc'!A:G,7,FALSE),"Sắp hết","Còn hàng")))</f>
        <v/>
      </c>
      <c r="I178" s="9">
        <f>IF(A178="","",G178*D178)</f>
        <v/>
      </c>
    </row>
    <row r="179">
      <c r="A179" s="9">
        <f>IF('Danh muc'!A179="","",'Danh muc'!A179)</f>
        <v/>
      </c>
      <c r="B179" s="9">
        <f>IF(A179="","",VLOOKUP(A179,'Danh muc'!A:B,2,FALSE))</f>
        <v/>
      </c>
      <c r="C179" s="9">
        <f>IF(A179="","",VLOOKUP(A179,'Danh muc'!A:C,3,FALSE))</f>
        <v/>
      </c>
      <c r="D179" s="9">
        <f>IF(A179="","",VLOOKUP(A179,'Danh muc'!A:E,5,FALSE))</f>
        <v/>
      </c>
      <c r="E179" s="9">
        <f>IF(A179="","",SUMIF('Phieu nhap'!B:B,A179,'Phieu nhap'!D:D))</f>
        <v/>
      </c>
      <c r="F179" s="9">
        <f>IF(A179="","",SUMIF('Phieu xuat'!B:B,A179,'Phieu xuat'!D:D))</f>
        <v/>
      </c>
      <c r="G179" s="9">
        <f>IF(A179="","",E179-F179)</f>
        <v/>
      </c>
      <c r="H179" s="9">
        <f>IF(A179="","",IF(G179=0,"Hết hàng",IF(G179&lt;VLOOKUP(A179,'Danh muc'!A:G,7,FALSE),"Sắp hết","Còn hàng")))</f>
        <v/>
      </c>
      <c r="I179" s="9">
        <f>IF(A179="","",G179*D179)</f>
        <v/>
      </c>
    </row>
    <row r="180">
      <c r="A180" s="9">
        <f>IF('Danh muc'!A180="","",'Danh muc'!A180)</f>
        <v/>
      </c>
      <c r="B180" s="9">
        <f>IF(A180="","",VLOOKUP(A180,'Danh muc'!A:B,2,FALSE))</f>
        <v/>
      </c>
      <c r="C180" s="9">
        <f>IF(A180="","",VLOOKUP(A180,'Danh muc'!A:C,3,FALSE))</f>
        <v/>
      </c>
      <c r="D180" s="9">
        <f>IF(A180="","",VLOOKUP(A180,'Danh muc'!A:E,5,FALSE))</f>
        <v/>
      </c>
      <c r="E180" s="9">
        <f>IF(A180="","",SUMIF('Phieu nhap'!B:B,A180,'Phieu nhap'!D:D))</f>
        <v/>
      </c>
      <c r="F180" s="9">
        <f>IF(A180="","",SUMIF('Phieu xuat'!B:B,A180,'Phieu xuat'!D:D))</f>
        <v/>
      </c>
      <c r="G180" s="9">
        <f>IF(A180="","",E180-F180)</f>
        <v/>
      </c>
      <c r="H180" s="9">
        <f>IF(A180="","",IF(G180=0,"Hết hàng",IF(G180&lt;VLOOKUP(A180,'Danh muc'!A:G,7,FALSE),"Sắp hết","Còn hàng")))</f>
        <v/>
      </c>
      <c r="I180" s="9">
        <f>IF(A180="","",G180*D180)</f>
        <v/>
      </c>
    </row>
    <row r="181">
      <c r="A181" s="9">
        <f>IF('Danh muc'!A181="","",'Danh muc'!A181)</f>
        <v/>
      </c>
      <c r="B181" s="9">
        <f>IF(A181="","",VLOOKUP(A181,'Danh muc'!A:B,2,FALSE))</f>
        <v/>
      </c>
      <c r="C181" s="9">
        <f>IF(A181="","",VLOOKUP(A181,'Danh muc'!A:C,3,FALSE))</f>
        <v/>
      </c>
      <c r="D181" s="9">
        <f>IF(A181="","",VLOOKUP(A181,'Danh muc'!A:E,5,FALSE))</f>
        <v/>
      </c>
      <c r="E181" s="9">
        <f>IF(A181="","",SUMIF('Phieu nhap'!B:B,A181,'Phieu nhap'!D:D))</f>
        <v/>
      </c>
      <c r="F181" s="9">
        <f>IF(A181="","",SUMIF('Phieu xuat'!B:B,A181,'Phieu xuat'!D:D))</f>
        <v/>
      </c>
      <c r="G181" s="9">
        <f>IF(A181="","",E181-F181)</f>
        <v/>
      </c>
      <c r="H181" s="9">
        <f>IF(A181="","",IF(G181=0,"Hết hàng",IF(G181&lt;VLOOKUP(A181,'Danh muc'!A:G,7,FALSE),"Sắp hết","Còn hàng")))</f>
        <v/>
      </c>
      <c r="I181" s="9">
        <f>IF(A181="","",G181*D181)</f>
        <v/>
      </c>
    </row>
    <row r="182">
      <c r="A182" s="9">
        <f>IF('Danh muc'!A182="","",'Danh muc'!A182)</f>
        <v/>
      </c>
      <c r="B182" s="9">
        <f>IF(A182="","",VLOOKUP(A182,'Danh muc'!A:B,2,FALSE))</f>
        <v/>
      </c>
      <c r="C182" s="9">
        <f>IF(A182="","",VLOOKUP(A182,'Danh muc'!A:C,3,FALSE))</f>
        <v/>
      </c>
      <c r="D182" s="9">
        <f>IF(A182="","",VLOOKUP(A182,'Danh muc'!A:E,5,FALSE))</f>
        <v/>
      </c>
      <c r="E182" s="9">
        <f>IF(A182="","",SUMIF('Phieu nhap'!B:B,A182,'Phieu nhap'!D:D))</f>
        <v/>
      </c>
      <c r="F182" s="9">
        <f>IF(A182="","",SUMIF('Phieu xuat'!B:B,A182,'Phieu xuat'!D:D))</f>
        <v/>
      </c>
      <c r="G182" s="9">
        <f>IF(A182="","",E182-F182)</f>
        <v/>
      </c>
      <c r="H182" s="9">
        <f>IF(A182="","",IF(G182=0,"Hết hàng",IF(G182&lt;VLOOKUP(A182,'Danh muc'!A:G,7,FALSE),"Sắp hết","Còn hàng")))</f>
        <v/>
      </c>
      <c r="I182" s="9">
        <f>IF(A182="","",G182*D182)</f>
        <v/>
      </c>
    </row>
    <row r="183">
      <c r="A183" s="9">
        <f>IF('Danh muc'!A183="","",'Danh muc'!A183)</f>
        <v/>
      </c>
      <c r="B183" s="9">
        <f>IF(A183="","",VLOOKUP(A183,'Danh muc'!A:B,2,FALSE))</f>
        <v/>
      </c>
      <c r="C183" s="9">
        <f>IF(A183="","",VLOOKUP(A183,'Danh muc'!A:C,3,FALSE))</f>
        <v/>
      </c>
      <c r="D183" s="9">
        <f>IF(A183="","",VLOOKUP(A183,'Danh muc'!A:E,5,FALSE))</f>
        <v/>
      </c>
      <c r="E183" s="9">
        <f>IF(A183="","",SUMIF('Phieu nhap'!B:B,A183,'Phieu nhap'!D:D))</f>
        <v/>
      </c>
      <c r="F183" s="9">
        <f>IF(A183="","",SUMIF('Phieu xuat'!B:B,A183,'Phieu xuat'!D:D))</f>
        <v/>
      </c>
      <c r="G183" s="9">
        <f>IF(A183="","",E183-F183)</f>
        <v/>
      </c>
      <c r="H183" s="9">
        <f>IF(A183="","",IF(G183=0,"Hết hàng",IF(G183&lt;VLOOKUP(A183,'Danh muc'!A:G,7,FALSE),"Sắp hết","Còn hàng")))</f>
        <v/>
      </c>
      <c r="I183" s="9">
        <f>IF(A183="","",G183*D183)</f>
        <v/>
      </c>
    </row>
    <row r="184">
      <c r="A184" s="9">
        <f>IF('Danh muc'!A184="","",'Danh muc'!A184)</f>
        <v/>
      </c>
      <c r="B184" s="9">
        <f>IF(A184="","",VLOOKUP(A184,'Danh muc'!A:B,2,FALSE))</f>
        <v/>
      </c>
      <c r="C184" s="9">
        <f>IF(A184="","",VLOOKUP(A184,'Danh muc'!A:C,3,FALSE))</f>
        <v/>
      </c>
      <c r="D184" s="9">
        <f>IF(A184="","",VLOOKUP(A184,'Danh muc'!A:E,5,FALSE))</f>
        <v/>
      </c>
      <c r="E184" s="9">
        <f>IF(A184="","",SUMIF('Phieu nhap'!B:B,A184,'Phieu nhap'!D:D))</f>
        <v/>
      </c>
      <c r="F184" s="9">
        <f>IF(A184="","",SUMIF('Phieu xuat'!B:B,A184,'Phieu xuat'!D:D))</f>
        <v/>
      </c>
      <c r="G184" s="9">
        <f>IF(A184="","",E184-F184)</f>
        <v/>
      </c>
      <c r="H184" s="9">
        <f>IF(A184="","",IF(G184=0,"Hết hàng",IF(G184&lt;VLOOKUP(A184,'Danh muc'!A:G,7,FALSE),"Sắp hết","Còn hàng")))</f>
        <v/>
      </c>
      <c r="I184" s="9">
        <f>IF(A184="","",G184*D184)</f>
        <v/>
      </c>
    </row>
    <row r="185">
      <c r="A185" s="9">
        <f>IF('Danh muc'!A185="","",'Danh muc'!A185)</f>
        <v/>
      </c>
      <c r="B185" s="9">
        <f>IF(A185="","",VLOOKUP(A185,'Danh muc'!A:B,2,FALSE))</f>
        <v/>
      </c>
      <c r="C185" s="9">
        <f>IF(A185="","",VLOOKUP(A185,'Danh muc'!A:C,3,FALSE))</f>
        <v/>
      </c>
      <c r="D185" s="9">
        <f>IF(A185="","",VLOOKUP(A185,'Danh muc'!A:E,5,FALSE))</f>
        <v/>
      </c>
      <c r="E185" s="9">
        <f>IF(A185="","",SUMIF('Phieu nhap'!B:B,A185,'Phieu nhap'!D:D))</f>
        <v/>
      </c>
      <c r="F185" s="9">
        <f>IF(A185="","",SUMIF('Phieu xuat'!B:B,A185,'Phieu xuat'!D:D))</f>
        <v/>
      </c>
      <c r="G185" s="9">
        <f>IF(A185="","",E185-F185)</f>
        <v/>
      </c>
      <c r="H185" s="9">
        <f>IF(A185="","",IF(G185=0,"Hết hàng",IF(G185&lt;VLOOKUP(A185,'Danh muc'!A:G,7,FALSE),"Sắp hết","Còn hàng")))</f>
        <v/>
      </c>
      <c r="I185" s="9">
        <f>IF(A185="","",G185*D185)</f>
        <v/>
      </c>
    </row>
    <row r="186">
      <c r="A186" s="9">
        <f>IF('Danh muc'!A186="","",'Danh muc'!A186)</f>
        <v/>
      </c>
      <c r="B186" s="9">
        <f>IF(A186="","",VLOOKUP(A186,'Danh muc'!A:B,2,FALSE))</f>
        <v/>
      </c>
      <c r="C186" s="9">
        <f>IF(A186="","",VLOOKUP(A186,'Danh muc'!A:C,3,FALSE))</f>
        <v/>
      </c>
      <c r="D186" s="9">
        <f>IF(A186="","",VLOOKUP(A186,'Danh muc'!A:E,5,FALSE))</f>
        <v/>
      </c>
      <c r="E186" s="9">
        <f>IF(A186="","",SUMIF('Phieu nhap'!B:B,A186,'Phieu nhap'!D:D))</f>
        <v/>
      </c>
      <c r="F186" s="9">
        <f>IF(A186="","",SUMIF('Phieu xuat'!B:B,A186,'Phieu xuat'!D:D))</f>
        <v/>
      </c>
      <c r="G186" s="9">
        <f>IF(A186="","",E186-F186)</f>
        <v/>
      </c>
      <c r="H186" s="9">
        <f>IF(A186="","",IF(G186=0,"Hết hàng",IF(G186&lt;VLOOKUP(A186,'Danh muc'!A:G,7,FALSE),"Sắp hết","Còn hàng")))</f>
        <v/>
      </c>
      <c r="I186" s="9">
        <f>IF(A186="","",G186*D186)</f>
        <v/>
      </c>
    </row>
    <row r="187">
      <c r="A187" s="9">
        <f>IF('Danh muc'!A187="","",'Danh muc'!A187)</f>
        <v/>
      </c>
      <c r="B187" s="9">
        <f>IF(A187="","",VLOOKUP(A187,'Danh muc'!A:B,2,FALSE))</f>
        <v/>
      </c>
      <c r="C187" s="9">
        <f>IF(A187="","",VLOOKUP(A187,'Danh muc'!A:C,3,FALSE))</f>
        <v/>
      </c>
      <c r="D187" s="9">
        <f>IF(A187="","",VLOOKUP(A187,'Danh muc'!A:E,5,FALSE))</f>
        <v/>
      </c>
      <c r="E187" s="9">
        <f>IF(A187="","",SUMIF('Phieu nhap'!B:B,A187,'Phieu nhap'!D:D))</f>
        <v/>
      </c>
      <c r="F187" s="9">
        <f>IF(A187="","",SUMIF('Phieu xuat'!B:B,A187,'Phieu xuat'!D:D))</f>
        <v/>
      </c>
      <c r="G187" s="9">
        <f>IF(A187="","",E187-F187)</f>
        <v/>
      </c>
      <c r="H187" s="9">
        <f>IF(A187="","",IF(G187=0,"Hết hàng",IF(G187&lt;VLOOKUP(A187,'Danh muc'!A:G,7,FALSE),"Sắp hết","Còn hàng")))</f>
        <v/>
      </c>
      <c r="I187" s="9">
        <f>IF(A187="","",G187*D187)</f>
        <v/>
      </c>
    </row>
    <row r="188">
      <c r="A188" s="9">
        <f>IF('Danh muc'!A188="","",'Danh muc'!A188)</f>
        <v/>
      </c>
      <c r="B188" s="9">
        <f>IF(A188="","",VLOOKUP(A188,'Danh muc'!A:B,2,FALSE))</f>
        <v/>
      </c>
      <c r="C188" s="9">
        <f>IF(A188="","",VLOOKUP(A188,'Danh muc'!A:C,3,FALSE))</f>
        <v/>
      </c>
      <c r="D188" s="9">
        <f>IF(A188="","",VLOOKUP(A188,'Danh muc'!A:E,5,FALSE))</f>
        <v/>
      </c>
      <c r="E188" s="9">
        <f>IF(A188="","",SUMIF('Phieu nhap'!B:B,A188,'Phieu nhap'!D:D))</f>
        <v/>
      </c>
      <c r="F188" s="9">
        <f>IF(A188="","",SUMIF('Phieu xuat'!B:B,A188,'Phieu xuat'!D:D))</f>
        <v/>
      </c>
      <c r="G188" s="9">
        <f>IF(A188="","",E188-F188)</f>
        <v/>
      </c>
      <c r="H188" s="9">
        <f>IF(A188="","",IF(G188=0,"Hết hàng",IF(G188&lt;VLOOKUP(A188,'Danh muc'!A:G,7,FALSE),"Sắp hết","Còn hàng")))</f>
        <v/>
      </c>
      <c r="I188" s="9">
        <f>IF(A188="","",G188*D188)</f>
        <v/>
      </c>
    </row>
    <row r="189">
      <c r="A189" s="9">
        <f>IF('Danh muc'!A189="","",'Danh muc'!A189)</f>
        <v/>
      </c>
      <c r="B189" s="9">
        <f>IF(A189="","",VLOOKUP(A189,'Danh muc'!A:B,2,FALSE))</f>
        <v/>
      </c>
      <c r="C189" s="9">
        <f>IF(A189="","",VLOOKUP(A189,'Danh muc'!A:C,3,FALSE))</f>
        <v/>
      </c>
      <c r="D189" s="9">
        <f>IF(A189="","",VLOOKUP(A189,'Danh muc'!A:E,5,FALSE))</f>
        <v/>
      </c>
      <c r="E189" s="9">
        <f>IF(A189="","",SUMIF('Phieu nhap'!B:B,A189,'Phieu nhap'!D:D))</f>
        <v/>
      </c>
      <c r="F189" s="9">
        <f>IF(A189="","",SUMIF('Phieu xuat'!B:B,A189,'Phieu xuat'!D:D))</f>
        <v/>
      </c>
      <c r="G189" s="9">
        <f>IF(A189="","",E189-F189)</f>
        <v/>
      </c>
      <c r="H189" s="9">
        <f>IF(A189="","",IF(G189=0,"Hết hàng",IF(G189&lt;VLOOKUP(A189,'Danh muc'!A:G,7,FALSE),"Sắp hết","Còn hàng")))</f>
        <v/>
      </c>
      <c r="I189" s="9">
        <f>IF(A189="","",G189*D189)</f>
        <v/>
      </c>
    </row>
    <row r="190">
      <c r="A190" s="9">
        <f>IF('Danh muc'!A190="","",'Danh muc'!A190)</f>
        <v/>
      </c>
      <c r="B190" s="9">
        <f>IF(A190="","",VLOOKUP(A190,'Danh muc'!A:B,2,FALSE))</f>
        <v/>
      </c>
      <c r="C190" s="9">
        <f>IF(A190="","",VLOOKUP(A190,'Danh muc'!A:C,3,FALSE))</f>
        <v/>
      </c>
      <c r="D190" s="9">
        <f>IF(A190="","",VLOOKUP(A190,'Danh muc'!A:E,5,FALSE))</f>
        <v/>
      </c>
      <c r="E190" s="9">
        <f>IF(A190="","",SUMIF('Phieu nhap'!B:B,A190,'Phieu nhap'!D:D))</f>
        <v/>
      </c>
      <c r="F190" s="9">
        <f>IF(A190="","",SUMIF('Phieu xuat'!B:B,A190,'Phieu xuat'!D:D))</f>
        <v/>
      </c>
      <c r="G190" s="9">
        <f>IF(A190="","",E190-F190)</f>
        <v/>
      </c>
      <c r="H190" s="9">
        <f>IF(A190="","",IF(G190=0,"Hết hàng",IF(G190&lt;VLOOKUP(A190,'Danh muc'!A:G,7,FALSE),"Sắp hết","Còn hàng")))</f>
        <v/>
      </c>
      <c r="I190" s="9">
        <f>IF(A190="","",G190*D190)</f>
        <v/>
      </c>
    </row>
    <row r="191">
      <c r="A191" s="9">
        <f>IF('Danh muc'!A191="","",'Danh muc'!A191)</f>
        <v/>
      </c>
      <c r="B191" s="9">
        <f>IF(A191="","",VLOOKUP(A191,'Danh muc'!A:B,2,FALSE))</f>
        <v/>
      </c>
      <c r="C191" s="9">
        <f>IF(A191="","",VLOOKUP(A191,'Danh muc'!A:C,3,FALSE))</f>
        <v/>
      </c>
      <c r="D191" s="9">
        <f>IF(A191="","",VLOOKUP(A191,'Danh muc'!A:E,5,FALSE))</f>
        <v/>
      </c>
      <c r="E191" s="9">
        <f>IF(A191="","",SUMIF('Phieu nhap'!B:B,A191,'Phieu nhap'!D:D))</f>
        <v/>
      </c>
      <c r="F191" s="9">
        <f>IF(A191="","",SUMIF('Phieu xuat'!B:B,A191,'Phieu xuat'!D:D))</f>
        <v/>
      </c>
      <c r="G191" s="9">
        <f>IF(A191="","",E191-F191)</f>
        <v/>
      </c>
      <c r="H191" s="9">
        <f>IF(A191="","",IF(G191=0,"Hết hàng",IF(G191&lt;VLOOKUP(A191,'Danh muc'!A:G,7,FALSE),"Sắp hết","Còn hàng")))</f>
        <v/>
      </c>
      <c r="I191" s="9">
        <f>IF(A191="","",G191*D191)</f>
        <v/>
      </c>
    </row>
    <row r="192">
      <c r="A192" s="9">
        <f>IF('Danh muc'!A192="","",'Danh muc'!A192)</f>
        <v/>
      </c>
      <c r="B192" s="9">
        <f>IF(A192="","",VLOOKUP(A192,'Danh muc'!A:B,2,FALSE))</f>
        <v/>
      </c>
      <c r="C192" s="9">
        <f>IF(A192="","",VLOOKUP(A192,'Danh muc'!A:C,3,FALSE))</f>
        <v/>
      </c>
      <c r="D192" s="9">
        <f>IF(A192="","",VLOOKUP(A192,'Danh muc'!A:E,5,FALSE))</f>
        <v/>
      </c>
      <c r="E192" s="9">
        <f>IF(A192="","",SUMIF('Phieu nhap'!B:B,A192,'Phieu nhap'!D:D))</f>
        <v/>
      </c>
      <c r="F192" s="9">
        <f>IF(A192="","",SUMIF('Phieu xuat'!B:B,A192,'Phieu xuat'!D:D))</f>
        <v/>
      </c>
      <c r="G192" s="9">
        <f>IF(A192="","",E192-F192)</f>
        <v/>
      </c>
      <c r="H192" s="9">
        <f>IF(A192="","",IF(G192=0,"Hết hàng",IF(G192&lt;VLOOKUP(A192,'Danh muc'!A:G,7,FALSE),"Sắp hết","Còn hàng")))</f>
        <v/>
      </c>
      <c r="I192" s="9">
        <f>IF(A192="","",G192*D192)</f>
        <v/>
      </c>
    </row>
    <row r="193">
      <c r="A193" s="9">
        <f>IF('Danh muc'!A193="","",'Danh muc'!A193)</f>
        <v/>
      </c>
      <c r="B193" s="9">
        <f>IF(A193="","",VLOOKUP(A193,'Danh muc'!A:B,2,FALSE))</f>
        <v/>
      </c>
      <c r="C193" s="9">
        <f>IF(A193="","",VLOOKUP(A193,'Danh muc'!A:C,3,FALSE))</f>
        <v/>
      </c>
      <c r="D193" s="9">
        <f>IF(A193="","",VLOOKUP(A193,'Danh muc'!A:E,5,FALSE))</f>
        <v/>
      </c>
      <c r="E193" s="9">
        <f>IF(A193="","",SUMIF('Phieu nhap'!B:B,A193,'Phieu nhap'!D:D))</f>
        <v/>
      </c>
      <c r="F193" s="9">
        <f>IF(A193="","",SUMIF('Phieu xuat'!B:B,A193,'Phieu xuat'!D:D))</f>
        <v/>
      </c>
      <c r="G193" s="9">
        <f>IF(A193="","",E193-F193)</f>
        <v/>
      </c>
      <c r="H193" s="9">
        <f>IF(A193="","",IF(G193=0,"Hết hàng",IF(G193&lt;VLOOKUP(A193,'Danh muc'!A:G,7,FALSE),"Sắp hết","Còn hàng")))</f>
        <v/>
      </c>
      <c r="I193" s="9">
        <f>IF(A193="","",G193*D193)</f>
        <v/>
      </c>
    </row>
    <row r="194">
      <c r="A194" s="9">
        <f>IF('Danh muc'!A194="","",'Danh muc'!A194)</f>
        <v/>
      </c>
      <c r="B194" s="9">
        <f>IF(A194="","",VLOOKUP(A194,'Danh muc'!A:B,2,FALSE))</f>
        <v/>
      </c>
      <c r="C194" s="9">
        <f>IF(A194="","",VLOOKUP(A194,'Danh muc'!A:C,3,FALSE))</f>
        <v/>
      </c>
      <c r="D194" s="9">
        <f>IF(A194="","",VLOOKUP(A194,'Danh muc'!A:E,5,FALSE))</f>
        <v/>
      </c>
      <c r="E194" s="9">
        <f>IF(A194="","",SUMIF('Phieu nhap'!B:B,A194,'Phieu nhap'!D:D))</f>
        <v/>
      </c>
      <c r="F194" s="9">
        <f>IF(A194="","",SUMIF('Phieu xuat'!B:B,A194,'Phieu xuat'!D:D))</f>
        <v/>
      </c>
      <c r="G194" s="9">
        <f>IF(A194="","",E194-F194)</f>
        <v/>
      </c>
      <c r="H194" s="9">
        <f>IF(A194="","",IF(G194=0,"Hết hàng",IF(G194&lt;VLOOKUP(A194,'Danh muc'!A:G,7,FALSE),"Sắp hết","Còn hàng")))</f>
        <v/>
      </c>
      <c r="I194" s="9">
        <f>IF(A194="","",G194*D194)</f>
        <v/>
      </c>
    </row>
    <row r="195">
      <c r="A195" s="9">
        <f>IF('Danh muc'!A195="","",'Danh muc'!A195)</f>
        <v/>
      </c>
      <c r="B195" s="9">
        <f>IF(A195="","",VLOOKUP(A195,'Danh muc'!A:B,2,FALSE))</f>
        <v/>
      </c>
      <c r="C195" s="9">
        <f>IF(A195="","",VLOOKUP(A195,'Danh muc'!A:C,3,FALSE))</f>
        <v/>
      </c>
      <c r="D195" s="9">
        <f>IF(A195="","",VLOOKUP(A195,'Danh muc'!A:E,5,FALSE))</f>
        <v/>
      </c>
      <c r="E195" s="9">
        <f>IF(A195="","",SUMIF('Phieu nhap'!B:B,A195,'Phieu nhap'!D:D))</f>
        <v/>
      </c>
      <c r="F195" s="9">
        <f>IF(A195="","",SUMIF('Phieu xuat'!B:B,A195,'Phieu xuat'!D:D))</f>
        <v/>
      </c>
      <c r="G195" s="9">
        <f>IF(A195="","",E195-F195)</f>
        <v/>
      </c>
      <c r="H195" s="9">
        <f>IF(A195="","",IF(G195=0,"Hết hàng",IF(G195&lt;VLOOKUP(A195,'Danh muc'!A:G,7,FALSE),"Sắp hết","Còn hàng")))</f>
        <v/>
      </c>
      <c r="I195" s="9">
        <f>IF(A195="","",G195*D195)</f>
        <v/>
      </c>
    </row>
    <row r="196">
      <c r="A196" s="9">
        <f>IF('Danh muc'!A196="","",'Danh muc'!A196)</f>
        <v/>
      </c>
      <c r="B196" s="9">
        <f>IF(A196="","",VLOOKUP(A196,'Danh muc'!A:B,2,FALSE))</f>
        <v/>
      </c>
      <c r="C196" s="9">
        <f>IF(A196="","",VLOOKUP(A196,'Danh muc'!A:C,3,FALSE))</f>
        <v/>
      </c>
      <c r="D196" s="9">
        <f>IF(A196="","",VLOOKUP(A196,'Danh muc'!A:E,5,FALSE))</f>
        <v/>
      </c>
      <c r="E196" s="9">
        <f>IF(A196="","",SUMIF('Phieu nhap'!B:B,A196,'Phieu nhap'!D:D))</f>
        <v/>
      </c>
      <c r="F196" s="9">
        <f>IF(A196="","",SUMIF('Phieu xuat'!B:B,A196,'Phieu xuat'!D:D))</f>
        <v/>
      </c>
      <c r="G196" s="9">
        <f>IF(A196="","",E196-F196)</f>
        <v/>
      </c>
      <c r="H196" s="9">
        <f>IF(A196="","",IF(G196=0,"Hết hàng",IF(G196&lt;VLOOKUP(A196,'Danh muc'!A:G,7,FALSE),"Sắp hết","Còn hàng")))</f>
        <v/>
      </c>
      <c r="I196" s="9">
        <f>IF(A196="","",G196*D196)</f>
        <v/>
      </c>
    </row>
    <row r="197">
      <c r="A197" s="9">
        <f>IF('Danh muc'!A197="","",'Danh muc'!A197)</f>
        <v/>
      </c>
      <c r="B197" s="9">
        <f>IF(A197="","",VLOOKUP(A197,'Danh muc'!A:B,2,FALSE))</f>
        <v/>
      </c>
      <c r="C197" s="9">
        <f>IF(A197="","",VLOOKUP(A197,'Danh muc'!A:C,3,FALSE))</f>
        <v/>
      </c>
      <c r="D197" s="9">
        <f>IF(A197="","",VLOOKUP(A197,'Danh muc'!A:E,5,FALSE))</f>
        <v/>
      </c>
      <c r="E197" s="9">
        <f>IF(A197="","",SUMIF('Phieu nhap'!B:B,A197,'Phieu nhap'!D:D))</f>
        <v/>
      </c>
      <c r="F197" s="9">
        <f>IF(A197="","",SUMIF('Phieu xuat'!B:B,A197,'Phieu xuat'!D:D))</f>
        <v/>
      </c>
      <c r="G197" s="9">
        <f>IF(A197="","",E197-F197)</f>
        <v/>
      </c>
      <c r="H197" s="9">
        <f>IF(A197="","",IF(G197=0,"Hết hàng",IF(G197&lt;VLOOKUP(A197,'Danh muc'!A:G,7,FALSE),"Sắp hết","Còn hàng")))</f>
        <v/>
      </c>
      <c r="I197" s="9">
        <f>IF(A197="","",G197*D197)</f>
        <v/>
      </c>
    </row>
    <row r="198">
      <c r="A198" s="9">
        <f>IF('Danh muc'!A198="","",'Danh muc'!A198)</f>
        <v/>
      </c>
      <c r="B198" s="9">
        <f>IF(A198="","",VLOOKUP(A198,'Danh muc'!A:B,2,FALSE))</f>
        <v/>
      </c>
      <c r="C198" s="9">
        <f>IF(A198="","",VLOOKUP(A198,'Danh muc'!A:C,3,FALSE))</f>
        <v/>
      </c>
      <c r="D198" s="9">
        <f>IF(A198="","",VLOOKUP(A198,'Danh muc'!A:E,5,FALSE))</f>
        <v/>
      </c>
      <c r="E198" s="9">
        <f>IF(A198="","",SUMIF('Phieu nhap'!B:B,A198,'Phieu nhap'!D:D))</f>
        <v/>
      </c>
      <c r="F198" s="9">
        <f>IF(A198="","",SUMIF('Phieu xuat'!B:B,A198,'Phieu xuat'!D:D))</f>
        <v/>
      </c>
      <c r="G198" s="9">
        <f>IF(A198="","",E198-F198)</f>
        <v/>
      </c>
      <c r="H198" s="9">
        <f>IF(A198="","",IF(G198=0,"Hết hàng",IF(G198&lt;VLOOKUP(A198,'Danh muc'!A:G,7,FALSE),"Sắp hết","Còn hàng")))</f>
        <v/>
      </c>
      <c r="I198" s="9">
        <f>IF(A198="","",G198*D198)</f>
        <v/>
      </c>
    </row>
    <row r="199">
      <c r="A199" s="9">
        <f>IF('Danh muc'!A199="","",'Danh muc'!A199)</f>
        <v/>
      </c>
      <c r="B199" s="9">
        <f>IF(A199="","",VLOOKUP(A199,'Danh muc'!A:B,2,FALSE))</f>
        <v/>
      </c>
      <c r="C199" s="9">
        <f>IF(A199="","",VLOOKUP(A199,'Danh muc'!A:C,3,FALSE))</f>
        <v/>
      </c>
      <c r="D199" s="9">
        <f>IF(A199="","",VLOOKUP(A199,'Danh muc'!A:E,5,FALSE))</f>
        <v/>
      </c>
      <c r="E199" s="9">
        <f>IF(A199="","",SUMIF('Phieu nhap'!B:B,A199,'Phieu nhap'!D:D))</f>
        <v/>
      </c>
      <c r="F199" s="9">
        <f>IF(A199="","",SUMIF('Phieu xuat'!B:B,A199,'Phieu xuat'!D:D))</f>
        <v/>
      </c>
      <c r="G199" s="9">
        <f>IF(A199="","",E199-F199)</f>
        <v/>
      </c>
      <c r="H199" s="9">
        <f>IF(A199="","",IF(G199=0,"Hết hàng",IF(G199&lt;VLOOKUP(A199,'Danh muc'!A:G,7,FALSE),"Sắp hết","Còn hàng")))</f>
        <v/>
      </c>
      <c r="I199" s="9">
        <f>IF(A199="","",G199*D199)</f>
        <v/>
      </c>
    </row>
    <row r="200">
      <c r="A200" s="9">
        <f>IF('Danh muc'!A200="","",'Danh muc'!A200)</f>
        <v/>
      </c>
      <c r="B200" s="9">
        <f>IF(A200="","",VLOOKUP(A200,'Danh muc'!A:B,2,FALSE))</f>
        <v/>
      </c>
      <c r="C200" s="9">
        <f>IF(A200="","",VLOOKUP(A200,'Danh muc'!A:C,3,FALSE))</f>
        <v/>
      </c>
      <c r="D200" s="9">
        <f>IF(A200="","",VLOOKUP(A200,'Danh muc'!A:E,5,FALSE))</f>
        <v/>
      </c>
      <c r="E200" s="9">
        <f>IF(A200="","",SUMIF('Phieu nhap'!B:B,A200,'Phieu nhap'!D:D))</f>
        <v/>
      </c>
      <c r="F200" s="9">
        <f>IF(A200="","",SUMIF('Phieu xuat'!B:B,A200,'Phieu xuat'!D:D))</f>
        <v/>
      </c>
      <c r="G200" s="9">
        <f>IF(A200="","",E200-F200)</f>
        <v/>
      </c>
      <c r="H200" s="9">
        <f>IF(A200="","",IF(G200=0,"Hết hàng",IF(G200&lt;VLOOKUP(A200,'Danh muc'!A:G,7,FALSE),"Sắp hết","Còn hàng")))</f>
        <v/>
      </c>
      <c r="I200" s="9">
        <f>IF(A200="","",G200*D200)</f>
        <v/>
      </c>
    </row>
    <row r="201">
      <c r="A201" s="9">
        <f>IF('Danh muc'!A201="","",'Danh muc'!A201)</f>
        <v/>
      </c>
      <c r="B201" s="9">
        <f>IF(A201="","",VLOOKUP(A201,'Danh muc'!A:B,2,FALSE))</f>
        <v/>
      </c>
      <c r="C201" s="9">
        <f>IF(A201="","",VLOOKUP(A201,'Danh muc'!A:C,3,FALSE))</f>
        <v/>
      </c>
      <c r="D201" s="9">
        <f>IF(A201="","",VLOOKUP(A201,'Danh muc'!A:E,5,FALSE))</f>
        <v/>
      </c>
      <c r="E201" s="9">
        <f>IF(A201="","",SUMIF('Phieu nhap'!B:B,A201,'Phieu nhap'!D:D))</f>
        <v/>
      </c>
      <c r="F201" s="9">
        <f>IF(A201="","",SUMIF('Phieu xuat'!B:B,A201,'Phieu xuat'!D:D))</f>
        <v/>
      </c>
      <c r="G201" s="9">
        <f>IF(A201="","",E201-F201)</f>
        <v/>
      </c>
      <c r="H201" s="9">
        <f>IF(A201="","",IF(G201=0,"Hết hàng",IF(G201&lt;VLOOKUP(A201,'Danh muc'!A:G,7,FALSE),"Sắp hết","Còn hàng")))</f>
        <v/>
      </c>
      <c r="I201" s="9">
        <f>IF(A201="","",G201*D201)</f>
        <v/>
      </c>
    </row>
    <row r="202">
      <c r="A202" s="9">
        <f>IF('Danh muc'!A202="","",'Danh muc'!A202)</f>
        <v/>
      </c>
      <c r="B202" s="9">
        <f>IF(A202="","",VLOOKUP(A202,'Danh muc'!A:B,2,FALSE))</f>
        <v/>
      </c>
      <c r="C202" s="9">
        <f>IF(A202="","",VLOOKUP(A202,'Danh muc'!A:C,3,FALSE))</f>
        <v/>
      </c>
      <c r="D202" s="9">
        <f>IF(A202="","",VLOOKUP(A202,'Danh muc'!A:E,5,FALSE))</f>
        <v/>
      </c>
      <c r="E202" s="9">
        <f>IF(A202="","",SUMIF('Phieu nhap'!B:B,A202,'Phieu nhap'!D:D))</f>
        <v/>
      </c>
      <c r="F202" s="9">
        <f>IF(A202="","",SUMIF('Phieu xuat'!B:B,A202,'Phieu xuat'!D:D))</f>
        <v/>
      </c>
      <c r="G202" s="9">
        <f>IF(A202="","",E202-F202)</f>
        <v/>
      </c>
      <c r="H202" s="9">
        <f>IF(A202="","",IF(G202=0,"Hết hàng",IF(G202&lt;VLOOKUP(A202,'Danh muc'!A:G,7,FALSE),"Sắp hết","Còn hàng")))</f>
        <v/>
      </c>
      <c r="I202" s="9">
        <f>IF(A202="","",G202*D202)</f>
        <v/>
      </c>
    </row>
    <row r="205">
      <c r="A205" s="11" t="inlineStr">
        <is>
          <t>Tạo bởi ExcelToApp.vn — Cần phân quyền cho nhân viên? Liên hệ chúng tôi</t>
        </is>
      </c>
    </row>
  </sheetData>
  <mergeCells count="1">
    <mergeCell ref="A205:I205"/>
  </mergeCells>
  <conditionalFormatting sqref="H3:H202">
    <cfRule type="cellIs" priority="1" operator="equal" dxfId="0">
      <formula>"Hết hàng"</formula>
    </cfRule>
    <cfRule type="cellIs" priority="2" operator="equal" dxfId="1">
      <formula>"Sắp hết"</formula>
    </cfRule>
    <cfRule type="cellIs" priority="3" operator="equal" dxfId="2">
      <formula>"Còn hàng"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  <col width="15" customWidth="1" min="3" max="3"/>
    <col width="15" customWidth="1" min="4" max="4"/>
  </cols>
  <sheetData>
    <row r="1">
      <c r="A1" s="12" t="inlineStr">
        <is>
          <t>TỔNG QUAN KHO HÀNG</t>
        </is>
      </c>
    </row>
    <row r="3">
      <c r="A3" s="4" t="inlineStr">
        <is>
          <t>TỔNG QUAN</t>
        </is>
      </c>
    </row>
    <row r="4">
      <c r="A4" s="13" t="inlineStr">
        <is>
          <t>Chỉ số</t>
        </is>
      </c>
      <c r="B4" s="13" t="inlineStr">
        <is>
          <t>Giá trị</t>
        </is>
      </c>
    </row>
    <row r="5">
      <c r="A5" s="14" t="inlineStr">
        <is>
          <t>Tổng số mặt hàng</t>
        </is>
      </c>
      <c r="B5" s="15">
        <f>COUNTA('Danh muc'!A3:A202)-COUNTBLANK('Danh muc'!A3:A202)</f>
        <v/>
      </c>
    </row>
    <row r="6">
      <c r="A6" s="14" t="inlineStr">
        <is>
          <t>Tổng giá trị tồn kho</t>
        </is>
      </c>
      <c r="B6" s="16">
        <f>SUM('Ton kho'!I3:I202)</f>
        <v/>
      </c>
    </row>
    <row r="7">
      <c r="A7" s="14" t="inlineStr">
        <is>
          <t>Hàng còn hàng</t>
        </is>
      </c>
      <c r="B7" s="15">
        <f>COUNTIF('Ton kho'!H3:H202,"Còn hàng")</f>
        <v/>
      </c>
    </row>
    <row r="8">
      <c r="A8" s="14" t="inlineStr">
        <is>
          <t>Hàng sắp hết</t>
        </is>
      </c>
      <c r="B8" s="15">
        <f>COUNTIF('Ton kho'!H3:H202,"Sắp hết")</f>
        <v/>
      </c>
    </row>
    <row r="9">
      <c r="A9" s="14" t="inlineStr">
        <is>
          <t>Hàng hết hàng</t>
        </is>
      </c>
      <c r="B9" s="15">
        <f>COUNTIF('Ton kho'!H3:H202,"Hết hàng")</f>
        <v/>
      </c>
    </row>
    <row r="13">
      <c r="A13" s="11" t="inlineStr">
        <is>
          <t>Tạo bởi ExcelToApp.vn — Cần phân quyền cho nhân viên? Liên hệ chúng tôi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mergeCells count="2">
    <mergeCell ref="A1:D1"/>
    <mergeCell ref="A13:D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2026-07-01T09:04:29Z</dcterms:created>
  <dcterms:modified xsi:type="dcterms:W3CDTF">2026-07-01T09:04:29Z</dcterms:modified>
</cp:coreProperties>
</file>