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💡 Hướng Dẫn" sheetId="1" state="visible" r:id="rId1"/>
    <sheet xmlns:r="http://schemas.openxmlformats.org/officeDocument/2006/relationships" name="📦 Danh Mục SP" sheetId="2" state="visible" r:id="rId2"/>
    <sheet xmlns:r="http://schemas.openxmlformats.org/officeDocument/2006/relationships" name="👥 Khách Hàng" sheetId="3" state="visible" r:id="rId3"/>
    <sheet xmlns:r="http://schemas.openxmlformats.org/officeDocument/2006/relationships" name="📋 Nhật Ký Bán" sheetId="4" state="visible" r:id="rId4"/>
    <sheet xmlns:r="http://schemas.openxmlformats.org/officeDocument/2006/relationships" name="🏭 Tồn Kho" sheetId="5" state="visible" r:id="rId5"/>
    <sheet xmlns:r="http://schemas.openxmlformats.org/officeDocument/2006/relationships" name="💰 Công Nợ" sheetId="6" state="visible" r:id="rId6"/>
    <sheet xmlns:r="http://schemas.openxmlformats.org/officeDocument/2006/relationships" name="📊 Báo Cáo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 &quot;đ&quot;"/>
  </numFmts>
  <fonts count="9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E0E7FF"/>
      <sz val="11"/>
    </font>
    <font>
      <name val="Calibri"/>
      <sz val="11"/>
    </font>
    <font>
      <name val="Calibri"/>
      <b val="1"/>
      <sz val="11"/>
    </font>
    <font>
      <name val="Calibri"/>
      <b val="1"/>
      <color rgb="00FFFFFF"/>
      <sz val="11"/>
    </font>
    <font>
      <name val="Calibri"/>
      <b val="1"/>
      <color rgb="001E1B4B"/>
      <sz val="11"/>
    </font>
    <font>
      <name val="Calibri"/>
      <b val="1"/>
      <color rgb="004338CA"/>
      <sz val="9"/>
    </font>
    <font>
      <name val="Calibri"/>
      <b val="1"/>
      <color rgb="001E1B4B"/>
      <sz val="16"/>
    </font>
  </fonts>
  <fills count="7">
    <fill>
      <patternFill/>
    </fill>
    <fill>
      <patternFill patternType="gray125"/>
    </fill>
    <fill>
      <patternFill patternType="solid">
        <fgColor rgb="001E1B4B"/>
        <bgColor rgb="001E1B4B"/>
      </patternFill>
    </fill>
    <fill>
      <patternFill patternType="solid">
        <fgColor rgb="003730A3"/>
        <bgColor rgb="003730A3"/>
      </patternFill>
    </fill>
    <fill>
      <patternFill patternType="solid">
        <fgColor rgb="00F8FAFC"/>
        <bgColor rgb="00F8FAFC"/>
      </patternFill>
    </fill>
    <fill>
      <patternFill patternType="solid">
        <fgColor rgb="00E0E7FF"/>
        <bgColor rgb="00E0E7FF"/>
      </patternFill>
    </fill>
    <fill>
      <patternFill patternType="solid">
        <fgColor rgb="00EEF2FF"/>
        <bgColor rgb="00EEF2FF"/>
      </patternFill>
    </fill>
  </fills>
  <borders count="3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top style="thin">
        <color rgb="003730A3"/>
      </top>
      <bottom style="double">
        <color rgb="003730A3"/>
      </bottom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0" borderId="0" pivotButton="0" quotePrefix="0" xfId="0"/>
    <xf numFmtId="0" fontId="4" fillId="0" borderId="0" pivotButton="0" quotePrefix="0" xfId="0"/>
    <xf numFmtId="0" fontId="5" fillId="3" borderId="0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left" vertical="center"/>
    </xf>
    <xf numFmtId="164" fontId="3" fillId="4" borderId="1" applyAlignment="1" pivotButton="0" quotePrefix="0" xfId="0">
      <alignment horizontal="right" vertical="center"/>
    </xf>
    <xf numFmtId="164" fontId="4" fillId="4" borderId="1" applyAlignment="1" pivotButton="0" quotePrefix="0" xfId="0">
      <alignment horizontal="right" vertical="center"/>
    </xf>
    <xf numFmtId="0" fontId="3" fillId="0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left" vertical="center"/>
    </xf>
    <xf numFmtId="164" fontId="3" fillId="0" borderId="1" applyAlignment="1" pivotButton="0" quotePrefix="0" xfId="0">
      <alignment horizontal="right" vertical="center"/>
    </xf>
    <xf numFmtId="164" fontId="4" fillId="0" borderId="1" applyAlignment="1" pivotButton="0" quotePrefix="0" xfId="0">
      <alignment horizontal="right" vertical="center"/>
    </xf>
    <xf numFmtId="3" fontId="3" fillId="4" borderId="1" applyAlignment="1" pivotButton="0" quotePrefix="0" xfId="0">
      <alignment horizontal="right" vertical="center"/>
    </xf>
    <xf numFmtId="3" fontId="3" fillId="0" borderId="1" applyAlignment="1" pivotButton="0" quotePrefix="0" xfId="0">
      <alignment horizontal="right" vertical="center"/>
    </xf>
    <xf numFmtId="0" fontId="6" fillId="5" borderId="2" pivotButton="0" quotePrefix="0" xfId="0"/>
    <xf numFmtId="0" fontId="0" fillId="5" borderId="2" pivotButton="0" quotePrefix="0" xfId="0"/>
    <xf numFmtId="3" fontId="6" fillId="5" borderId="2" pivotButton="0" quotePrefix="0" xfId="0"/>
    <xf numFmtId="164" fontId="6" fillId="5" borderId="2" pivotButton="0" quotePrefix="0" xfId="0"/>
    <xf numFmtId="3" fontId="4" fillId="4" borderId="1" applyAlignment="1" pivotButton="0" quotePrefix="0" xfId="0">
      <alignment horizontal="right" vertical="center"/>
    </xf>
    <xf numFmtId="3" fontId="4" fillId="0" borderId="1" applyAlignment="1" pivotButton="0" quotePrefix="0" xfId="0">
      <alignment horizontal="right" vertical="center"/>
    </xf>
    <xf numFmtId="0" fontId="7" fillId="6" borderId="1" applyAlignment="1" pivotButton="0" quotePrefix="0" xfId="0">
      <alignment horizontal="center" vertical="center"/>
    </xf>
    <xf numFmtId="164" fontId="8" fillId="6" borderId="1" applyAlignment="1" pivotButton="0" quotePrefix="0" xfId="0">
      <alignment horizontal="center" vertical="center"/>
    </xf>
    <xf numFmtId="3" fontId="8" fillId="6" borderId="1" applyAlignment="1" pivotButton="0" quotePrefix="0" xfId="0">
      <alignment horizontal="center" vertical="center"/>
    </xf>
  </cellXfs>
  <cellStyles count="1">
    <cellStyle name="Normal" xfId="0" builtinId="0" hidden="0"/>
  </cellStyles>
  <dxfs count="4">
    <dxf>
      <font>
        <name val="Calibri"/>
        <b val="1"/>
        <color rgb="00991B1B"/>
        <sz val="11"/>
      </font>
      <fill>
        <patternFill patternType="solid">
          <fgColor rgb="00FEE2E2"/>
          <bgColor rgb="00FEE2E2"/>
        </patternFill>
      </fill>
    </dxf>
    <dxf>
      <font>
        <name val="Calibri"/>
        <b val="1"/>
        <color rgb="0092400E"/>
        <sz val="11"/>
      </font>
      <fill>
        <patternFill patternType="solid">
          <fgColor rgb="00FEF3C7"/>
          <bgColor rgb="00FEF3C7"/>
        </patternFill>
      </fill>
    </dxf>
    <dxf>
      <font>
        <name val="Calibri"/>
        <b val="1"/>
        <color rgb="00166534"/>
        <sz val="11"/>
      </font>
      <fill>
        <patternFill patternType="solid">
          <fgColor rgb="00DCFCE7"/>
          <bgColor rgb="00DCFCE7"/>
        </patternFill>
      </fill>
    </dxf>
    <dxf>
      <font>
        <name val="Calibri"/>
        <b val="1"/>
        <color rgb="00B45309"/>
        <sz val="11"/>
      </font>
      <fill>
        <patternFill patternType="solid">
          <fgColor rgb="00FEF3C7"/>
          <bgColor rgb="00FEF3C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4"/>
  <sheetViews>
    <sheetView showGridLines="1" workbookViewId="0">
      <selection activeCell="A1" sqref="A1"/>
    </sheetView>
  </sheetViews>
  <sheetFormatPr baseColWidth="8" defaultRowHeight="15" outlineLevelCol="0"/>
  <cols>
    <col width="42" customWidth="1" min="1" max="1"/>
    <col width="85" customWidth="1" min="2" max="2"/>
  </cols>
  <sheetData>
    <row r="1">
      <c r="A1" s="1" t="inlineStr">
        <is>
          <t>MẪU BẢNG QUẢN LÝ BÁN HÀNG BẰNG EXCEL CHUYÊN NGHIỆP PRO</t>
        </is>
      </c>
      <c r="B1" s="1" t="n"/>
      <c r="C1" s="1" t="n"/>
      <c r="D1" s="1" t="n"/>
      <c r="E1" s="1" t="n"/>
      <c r="F1" s="1" t="n"/>
      <c r="G1" s="1" t="n"/>
    </row>
    <row r="2">
      <c r="A2" s="1" t="n"/>
      <c r="B2" s="1" t="n"/>
      <c r="C2" s="1" t="n"/>
      <c r="D2" s="1" t="n"/>
      <c r="E2" s="1" t="n"/>
      <c r="F2" s="1" t="n"/>
      <c r="G2" s="1" t="n"/>
    </row>
    <row r="3">
      <c r="A3" s="2" t="inlineStr">
        <is>
          <t>Phát hành miễn phí bởi ExcelToApp.vn — Tích hợp Data Validation &amp; Dashboard tự động</t>
        </is>
      </c>
      <c r="B3" s="2" t="n"/>
      <c r="C3" s="2" t="n"/>
      <c r="D3" s="2" t="n"/>
      <c r="E3" s="2" t="n"/>
      <c r="F3" s="2" t="n"/>
      <c r="G3" s="2" t="n"/>
    </row>
    <row r="4" ht="24" customHeight="1">
      <c r="A4" s="3" t="inlineStr"/>
      <c r="B4" s="3" t="inlineStr"/>
    </row>
    <row r="5" ht="24" customHeight="1">
      <c r="A5" s="4" t="inlineStr">
        <is>
          <t>📌 HƯỚNG DẪN SỬ DỤNG FILE BÁN HÀNG EXCEL PRO</t>
        </is>
      </c>
      <c r="B5" s="3" t="inlineStr"/>
    </row>
    <row r="6" ht="24" customHeight="1">
      <c r="A6" s="4" t="inlineStr">
        <is>
          <t>1. Danh Mục Sản Phẩm (📦 Danh Mục SP)</t>
        </is>
      </c>
      <c r="B6" s="3" t="inlineStr">
        <is>
          <t>Khai báo Mã SP, Tên sản phẩm, Đơn vị, Giá nhập, Giá bán và Ngưỡng cảnh báo tồn kho.</t>
        </is>
      </c>
    </row>
    <row r="7" ht="24" customHeight="1">
      <c r="A7" s="4" t="inlineStr">
        <is>
          <t>2. Danh Sách Khách Hàng (👥 Khách Hàng)</t>
        </is>
      </c>
      <c r="B7" s="3" t="inlineStr">
        <is>
          <t>Quản lý Mã KH, Tên khách hàng, SĐT, Địa chỉ và Phân nhóm khách hàng (Sỉ/Lẻ/VIP).</t>
        </is>
      </c>
    </row>
    <row r="8" ht="24" customHeight="1">
      <c r="A8" s="4" t="inlineStr">
        <is>
          <t>3. Nhật Ký Bán Hàng (📋 Nhật Ký Bán)</t>
        </is>
      </c>
      <c r="B8" s="3" t="inlineStr">
        <is>
          <t>Ghi nhận từng đơn hàng. Mã KH &amp; Mã SP &amp; Kênh bán CHỌN TỪ DROPDOWN LIST. Tự động tra cứu Tên &amp; Đơn giá.</t>
        </is>
      </c>
    </row>
    <row r="9" ht="24" customHeight="1">
      <c r="A9" s="4" t="inlineStr">
        <is>
          <t>4. Quản Lý Tồn Kho &amp; Công Nợ (🏭 Tồn Kho &amp; 💰 Công Nợ)</t>
        </is>
      </c>
      <c r="B9" s="3" t="inlineStr">
        <is>
          <t>Tự động tính tổng nhập/xuất/tồn và công nợ chi tiết từng khách hàng kèm màu cảnh báo trực quan.</t>
        </is>
      </c>
    </row>
    <row r="10" ht="24" customHeight="1">
      <c r="A10" s="4" t="inlineStr">
        <is>
          <t>5. Báo Cáo Doanh Thu (📊 Báo Cáo)</t>
        </is>
      </c>
      <c r="B10" s="3" t="inlineStr">
        <is>
          <t>Dashboard tổng quan hiển thị Tổng doanh thu, Lợi nhuận, Công nợ và phân tích theo Kênh bán &amp; Sản phẩm.</t>
        </is>
      </c>
    </row>
    <row r="11" ht="24" customHeight="1">
      <c r="A11" s="3" t="inlineStr"/>
      <c r="B11" s="3" t="inlineStr"/>
    </row>
    <row r="12" ht="24" customHeight="1">
      <c r="A12" s="4" t="inlineStr">
        <is>
          <t>🚀 TỰ ĐỘNG HÓA BÁN HÀNG BẰNG WEB APP (EXCELTOAPP.VN)</t>
        </is>
      </c>
      <c r="B12" s="3" t="inlineStr"/>
    </row>
    <row r="13" ht="24" customHeight="1">
      <c r="A13" s="3" t="inlineStr">
        <is>
          <t>• Hạn chế của Excel:</t>
        </is>
      </c>
      <c r="B13" s="3" t="inlineStr">
        <is>
          <t>Khi bán đa kênh hoặc có nhiều nhân viên cùng nhập liệu, Excel dễ bị đè dữ liệu, sót đơn và không phân quyền.</t>
        </is>
      </c>
    </row>
    <row r="14" ht="24" customHeight="1">
      <c r="A14" s="3" t="inlineStr">
        <is>
          <t>• Dịch vụ số hóa:</t>
        </is>
      </c>
      <c r="B14" s="3" t="inlineStr">
        <is>
          <t>ExcelToApp giúp chuyển đổi file Excel bán hàng thành Phần mềm Quản lý chéo trên Điện thoại &amp; Máy tính chỉ trong 7 ngày.</t>
        </is>
      </c>
    </row>
  </sheetData>
  <mergeCells count="2">
    <mergeCell ref="A3:G3"/>
    <mergeCell ref="A1:G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7"/>
  <sheetViews>
    <sheetView showGridLines="1" workbookViewId="0">
      <selection activeCell="A1" sqref="A1"/>
    </sheetView>
  </sheetViews>
  <sheetFormatPr baseColWidth="8" defaultRowHeight="15" outlineLevelCol="0"/>
  <cols>
    <col width="14" customWidth="1" min="1" max="1"/>
    <col width="31" customWidth="1" min="2" max="2"/>
    <col width="15" customWidth="1" min="3" max="3"/>
    <col width="16" customWidth="1" min="4" max="4"/>
    <col width="15" customWidth="1" min="5" max="5"/>
    <col width="20" customWidth="1" min="6" max="6"/>
  </cols>
  <sheetData>
    <row r="1"/>
    <row r="2" ht="28" customHeight="1">
      <c r="A2" s="5" t="inlineStr">
        <is>
          <t>Mã SP</t>
        </is>
      </c>
      <c r="B2" s="5" t="inlineStr">
        <is>
          <t>Tên Sản Phẩm</t>
        </is>
      </c>
      <c r="C2" s="5" t="inlineStr">
        <is>
          <t>Đơn Vị Tính</t>
        </is>
      </c>
      <c r="D2" s="5" t="inlineStr">
        <is>
          <t>Giá Nhập (đ)</t>
        </is>
      </c>
      <c r="E2" s="5" t="inlineStr">
        <is>
          <t>Giá Bán (đ)</t>
        </is>
      </c>
      <c r="F2" s="5" t="inlineStr">
        <is>
          <t>Lợi Nhuận/SP (đ)</t>
        </is>
      </c>
    </row>
    <row r="3" ht="22" customHeight="1">
      <c r="A3" s="6" t="inlineStr">
        <is>
          <t>SP001</t>
        </is>
      </c>
      <c r="B3" s="7" t="inlineStr">
        <is>
          <t>Áo sơ mi nam Oxford cao cấp</t>
        </is>
      </c>
      <c r="C3" s="6" t="inlineStr">
        <is>
          <t>Cái</t>
        </is>
      </c>
      <c r="D3" s="8" t="n">
        <v>150000</v>
      </c>
      <c r="E3" s="8" t="n">
        <v>250000</v>
      </c>
      <c r="F3" s="9">
        <f>E3-D3</f>
        <v/>
      </c>
    </row>
    <row r="4" ht="22" customHeight="1">
      <c r="A4" s="10" t="inlineStr">
        <is>
          <t>SP002</t>
        </is>
      </c>
      <c r="B4" s="11" t="inlineStr">
        <is>
          <t>Quần Jean Slimfit Nam Black</t>
        </is>
      </c>
      <c r="C4" s="10" t="inlineStr">
        <is>
          <t>Cái</t>
        </is>
      </c>
      <c r="D4" s="12" t="n">
        <v>200000</v>
      </c>
      <c r="E4" s="12" t="n">
        <v>350000</v>
      </c>
      <c r="F4" s="13">
        <f>E4-D4</f>
        <v/>
      </c>
    </row>
    <row r="5" ht="22" customHeight="1">
      <c r="A5" s="6" t="inlineStr">
        <is>
          <t>SP003</t>
        </is>
      </c>
      <c r="B5" s="7" t="inlineStr">
        <is>
          <t>Áo Thun Cotton Unisex White</t>
        </is>
      </c>
      <c r="C5" s="6" t="inlineStr">
        <is>
          <t>Cái</t>
        </is>
      </c>
      <c r="D5" s="8" t="n">
        <v>60000</v>
      </c>
      <c r="E5" s="8" t="n">
        <v>120000</v>
      </c>
      <c r="F5" s="9">
        <f>E5-D5</f>
        <v/>
      </c>
    </row>
    <row r="6" ht="22" customHeight="1">
      <c r="A6" s="10" t="inlineStr">
        <is>
          <t>SP004</t>
        </is>
      </c>
      <c r="B6" s="11" t="inlineStr">
        <is>
          <t>Giày Sneaker Thể Thao Pro</t>
        </is>
      </c>
      <c r="C6" s="10" t="inlineStr">
        <is>
          <t>Đôi</t>
        </is>
      </c>
      <c r="D6" s="12" t="n">
        <v>300000</v>
      </c>
      <c r="E6" s="12" t="n">
        <v>500000</v>
      </c>
      <c r="F6" s="13">
        <f>E6-D6</f>
        <v/>
      </c>
    </row>
    <row r="7" ht="22" customHeight="1">
      <c r="A7" s="6" t="inlineStr">
        <is>
          <t>SP005</t>
        </is>
      </c>
      <c r="B7" s="7" t="inlineStr">
        <is>
          <t>Túi Xách Da Công Sở Premium</t>
        </is>
      </c>
      <c r="C7" s="6" t="inlineStr">
        <is>
          <t>Cái</t>
        </is>
      </c>
      <c r="D7" s="8" t="n">
        <v>400000</v>
      </c>
      <c r="E7" s="8" t="n">
        <v>650000</v>
      </c>
      <c r="F7" s="9">
        <f>E7-D7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7"/>
  <sheetViews>
    <sheetView showGridLines="1" workbookViewId="0">
      <selection activeCell="A1" sqref="A1"/>
    </sheetView>
  </sheetViews>
  <sheetFormatPr baseColWidth="8" defaultRowHeight="15" outlineLevelCol="0"/>
  <cols>
    <col width="14" customWidth="1" min="1" max="1"/>
    <col width="26" customWidth="1" min="2" max="2"/>
    <col width="17" customWidth="1" min="3" max="3"/>
    <col width="23" customWidth="1" min="4" max="4"/>
    <col width="14" customWidth="1" min="5" max="5"/>
    <col width="14" customWidth="1" min="6" max="6"/>
  </cols>
  <sheetData>
    <row r="1"/>
    <row r="2" ht="28" customHeight="1">
      <c r="A2" s="5" t="inlineStr">
        <is>
          <t>Mã KH</t>
        </is>
      </c>
      <c r="B2" s="5" t="inlineStr">
        <is>
          <t>Tên Khách Hàng</t>
        </is>
      </c>
      <c r="C2" s="5" t="inlineStr">
        <is>
          <t>Số Điện Thoại</t>
        </is>
      </c>
      <c r="D2" s="5" t="inlineStr">
        <is>
          <t>Địa Chỉ</t>
        </is>
      </c>
      <c r="E2" s="5" t="inlineStr">
        <is>
          <t>Khu Vực</t>
        </is>
      </c>
      <c r="F2" s="5" t="inlineStr">
        <is>
          <t>Nhóm KH</t>
        </is>
      </c>
    </row>
    <row r="3" ht="22" customHeight="1">
      <c r="A3" s="6" t="inlineStr">
        <is>
          <t>KH001</t>
        </is>
      </c>
      <c r="B3" s="7" t="inlineStr">
        <is>
          <t>Nguyễn Văn A</t>
        </is>
      </c>
      <c r="C3" s="6" t="inlineStr">
        <is>
          <t>0901234567</t>
        </is>
      </c>
      <c r="D3" s="7" t="inlineStr">
        <is>
          <t>123 Lê Lợi, Q.1</t>
        </is>
      </c>
      <c r="E3" s="7" t="inlineStr">
        <is>
          <t>TP.HCM</t>
        </is>
      </c>
      <c r="F3" s="6" t="inlineStr">
        <is>
          <t>Khách VIP</t>
        </is>
      </c>
    </row>
    <row r="4" ht="22" customHeight="1">
      <c r="A4" s="10" t="inlineStr">
        <is>
          <t>KH002</t>
        </is>
      </c>
      <c r="B4" s="11" t="inlineStr">
        <is>
          <t>Trần Thị B</t>
        </is>
      </c>
      <c r="C4" s="10" t="inlineStr">
        <is>
          <t>0918765432</t>
        </is>
      </c>
      <c r="D4" s="11" t="inlineStr">
        <is>
          <t>456 Nguyễn Huệ, Q.1</t>
        </is>
      </c>
      <c r="E4" s="11" t="inlineStr">
        <is>
          <t>TP.HCM</t>
        </is>
      </c>
      <c r="F4" s="10" t="inlineStr">
        <is>
          <t>Khách Lẻ</t>
        </is>
      </c>
    </row>
    <row r="5" ht="22" customHeight="1">
      <c r="A5" s="6" t="inlineStr">
        <is>
          <t>KH003</t>
        </is>
      </c>
      <c r="B5" s="7" t="inlineStr">
        <is>
          <t>Công ty TNHH Minh Phát</t>
        </is>
      </c>
      <c r="C5" s="6" t="inlineStr">
        <is>
          <t>0922334455</t>
        </is>
      </c>
      <c r="D5" s="7" t="inlineStr">
        <is>
          <t>789 Cầu Giấy</t>
        </is>
      </c>
      <c r="E5" s="7" t="inlineStr">
        <is>
          <t>Hà Nội</t>
        </is>
      </c>
      <c r="F5" s="6" t="inlineStr">
        <is>
          <t>Đại Lý Sỉ</t>
        </is>
      </c>
    </row>
    <row r="6" ht="22" customHeight="1">
      <c r="A6" s="10" t="inlineStr">
        <is>
          <t>KH004</t>
        </is>
      </c>
      <c r="B6" s="11" t="inlineStr">
        <is>
          <t>Lê Hoàng C</t>
        </is>
      </c>
      <c r="C6" s="10" t="inlineStr">
        <is>
          <t>0933445566</t>
        </is>
      </c>
      <c r="D6" s="11" t="inlineStr">
        <is>
          <t>12 Trần Phú</t>
        </is>
      </c>
      <c r="E6" s="11" t="inlineStr">
        <is>
          <t>Đà Nẵng</t>
        </is>
      </c>
      <c r="F6" s="10" t="inlineStr">
        <is>
          <t>Khách Lẻ</t>
        </is>
      </c>
    </row>
    <row r="7" ht="22" customHeight="1">
      <c r="A7" s="6" t="inlineStr">
        <is>
          <t>KH005</t>
        </is>
      </c>
      <c r="B7" s="7" t="inlineStr">
        <is>
          <t>Pham Thị D</t>
        </is>
      </c>
      <c r="C7" s="6" t="inlineStr">
        <is>
          <t>0944556677</t>
        </is>
      </c>
      <c r="D7" s="7" t="inlineStr">
        <is>
          <t>34 Lý Tự Trọng</t>
        </is>
      </c>
      <c r="E7" s="7" t="inlineStr">
        <is>
          <t>Cần Thơ</t>
        </is>
      </c>
      <c r="F7" s="6" t="inlineStr">
        <is>
          <t>Khách Lẻ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L8"/>
  <sheetViews>
    <sheetView showGridLines="1" workbookViewId="0">
      <selection activeCell="A1" sqref="A1"/>
    </sheetView>
  </sheetViews>
  <sheetFormatPr baseColWidth="8" defaultRowHeight="15" outlineLevelCol="0"/>
  <cols>
    <col width="14" customWidth="1" min="1" max="1"/>
    <col width="14" customWidth="1" min="2" max="2"/>
    <col width="16" customWidth="1" min="3" max="3"/>
    <col width="53" customWidth="1" min="4" max="4"/>
    <col width="16" customWidth="1" min="5" max="5"/>
    <col width="54" customWidth="1" min="6" max="6"/>
    <col width="15" customWidth="1" min="7" max="7"/>
    <col width="53" customWidth="1" min="8" max="8"/>
    <col width="23" customWidth="1" min="9" max="9"/>
    <col width="17" customWidth="1" min="10" max="10"/>
    <col width="23" customWidth="1" min="11" max="11"/>
    <col width="15" customWidth="1" min="12" max="12"/>
  </cols>
  <sheetData>
    <row r="1"/>
    <row r="2" ht="28" customHeight="1">
      <c r="A2" s="5" t="inlineStr">
        <is>
          <t>Số ĐH</t>
        </is>
      </c>
      <c r="B2" s="5" t="inlineStr">
        <is>
          <t>Ngày</t>
        </is>
      </c>
      <c r="C2" s="5" t="inlineStr">
        <is>
          <t>Mã KH (Chọn)</t>
        </is>
      </c>
      <c r="D2" s="5" t="inlineStr">
        <is>
          <t>Tên KH (Tự động)</t>
        </is>
      </c>
      <c r="E2" s="5" t="inlineStr">
        <is>
          <t>Mã SP (Chọn)</t>
        </is>
      </c>
      <c r="F2" s="5" t="inlineStr">
        <is>
          <t>Tên SP (Tự động)</t>
        </is>
      </c>
      <c r="G2" s="5" t="inlineStr">
        <is>
          <t>SL</t>
        </is>
      </c>
      <c r="H2" s="5" t="inlineStr">
        <is>
          <t>Đơn Giá (Tự động)</t>
        </is>
      </c>
      <c r="I2" s="5" t="inlineStr">
        <is>
          <t>Thành Tiền</t>
        </is>
      </c>
      <c r="J2" s="5" t="inlineStr">
        <is>
          <t>Đã Thanh Toán</t>
        </is>
      </c>
      <c r="K2" s="5" t="inlineStr">
        <is>
          <t>Còn Nợ</t>
        </is>
      </c>
      <c r="L2" s="5" t="inlineStr">
        <is>
          <t>Kênh (Chọn)</t>
        </is>
      </c>
    </row>
    <row r="3" ht="22" customHeight="1">
      <c r="A3" s="6" t="inlineStr">
        <is>
          <t>DH001</t>
        </is>
      </c>
      <c r="B3" s="6" t="inlineStr">
        <is>
          <t>2025-01-10</t>
        </is>
      </c>
      <c r="C3" s="6" t="inlineStr">
        <is>
          <t>KH001</t>
        </is>
      </c>
      <c r="D3" s="7">
        <f>IFERROR(VLOOKUP(C3,'👥 Khách Hàng'!$A:$B,2,0),"")</f>
        <v/>
      </c>
      <c r="E3" s="6" t="inlineStr">
        <is>
          <t>SP001</t>
        </is>
      </c>
      <c r="F3" s="7">
        <f>IFERROR(VLOOKUP(E3,'📦 Danh Mục SP'!$A:$B,2,0),"")</f>
        <v/>
      </c>
      <c r="G3" s="14" t="n">
        <v>3</v>
      </c>
      <c r="H3" s="8">
        <f>IFERROR(VLOOKUP(E3,'📦 Danh Mục SP'!$A:$E,5,0),0)</f>
        <v/>
      </c>
      <c r="I3" s="8">
        <f>IF(G3="","",G3*H3)</f>
        <v/>
      </c>
      <c r="J3" s="8" t="n">
        <v>450000</v>
      </c>
      <c r="K3" s="8">
        <f>IF(I3="","",I3-J3)</f>
        <v/>
      </c>
      <c r="L3" s="6" t="inlineStr">
        <is>
          <t>Trực tiếp</t>
        </is>
      </c>
    </row>
    <row r="4" ht="22" customHeight="1">
      <c r="A4" s="10" t="inlineStr">
        <is>
          <t>DH002</t>
        </is>
      </c>
      <c r="B4" s="10" t="inlineStr">
        <is>
          <t>2025-01-12</t>
        </is>
      </c>
      <c r="C4" s="10" t="inlineStr">
        <is>
          <t>KH002</t>
        </is>
      </c>
      <c r="D4" s="11">
        <f>IFERROR(VLOOKUP(C4,'👥 Khách Hàng'!$A:$B,2,0),"")</f>
        <v/>
      </c>
      <c r="E4" s="10" t="inlineStr">
        <is>
          <t>SP002</t>
        </is>
      </c>
      <c r="F4" s="11">
        <f>IFERROR(VLOOKUP(E4,'📦 Danh Mục SP'!$A:$B,2,0),"")</f>
        <v/>
      </c>
      <c r="G4" s="15" t="n">
        <v>1</v>
      </c>
      <c r="H4" s="12">
        <f>IFERROR(VLOOKUP(E4,'📦 Danh Mục SP'!$A:$E,5,0),0)</f>
        <v/>
      </c>
      <c r="I4" s="12">
        <f>IF(G4="","",G4*H4)</f>
        <v/>
      </c>
      <c r="J4" s="12" t="n">
        <v>350000</v>
      </c>
      <c r="K4" s="12">
        <f>IF(I4="","",I4-J4)</f>
        <v/>
      </c>
      <c r="L4" s="10" t="inlineStr">
        <is>
          <t>Shopee</t>
        </is>
      </c>
    </row>
    <row r="5" ht="22" customHeight="1">
      <c r="A5" s="6" t="inlineStr">
        <is>
          <t>DH003</t>
        </is>
      </c>
      <c r="B5" s="6" t="inlineStr">
        <is>
          <t>2025-01-15</t>
        </is>
      </c>
      <c r="C5" s="6" t="inlineStr">
        <is>
          <t>KH003</t>
        </is>
      </c>
      <c r="D5" s="7">
        <f>IFERROR(VLOOKUP(C5,'👥 Khách Hàng'!$A:$B,2,0),"")</f>
        <v/>
      </c>
      <c r="E5" s="6" t="inlineStr">
        <is>
          <t>SP003</t>
        </is>
      </c>
      <c r="F5" s="7">
        <f>IFERROR(VLOOKUP(E5,'📦 Danh Mục SP'!$A:$B,2,0),"")</f>
        <v/>
      </c>
      <c r="G5" s="14" t="n">
        <v>1</v>
      </c>
      <c r="H5" s="8">
        <f>IFERROR(VLOOKUP(E5,'📦 Danh Mục SP'!$A:$E,5,0),0)</f>
        <v/>
      </c>
      <c r="I5" s="8">
        <f>IF(G5="","",G5*H5)</f>
        <v/>
      </c>
      <c r="J5" s="8" t="n">
        <v>0</v>
      </c>
      <c r="K5" s="8">
        <f>IF(I5="","",I5-J5)</f>
        <v/>
      </c>
      <c r="L5" s="6" t="inlineStr">
        <is>
          <t>TikTok Shop</t>
        </is>
      </c>
    </row>
    <row r="6" ht="22" customHeight="1">
      <c r="A6" s="10" t="inlineStr">
        <is>
          <t>DH004</t>
        </is>
      </c>
      <c r="B6" s="10" t="inlineStr">
        <is>
          <t>2025-01-18</t>
        </is>
      </c>
      <c r="C6" s="10" t="inlineStr">
        <is>
          <t>KH004</t>
        </is>
      </c>
      <c r="D6" s="11">
        <f>IFERROR(VLOOKUP(C6,'👥 Khách Hàng'!$A:$B,2,0),"")</f>
        <v/>
      </c>
      <c r="E6" s="10" t="inlineStr">
        <is>
          <t>SP001</t>
        </is>
      </c>
      <c r="F6" s="11">
        <f>IFERROR(VLOOKUP(E6,'📦 Danh Mục SP'!$A:$B,2,0),"")</f>
        <v/>
      </c>
      <c r="G6" s="15" t="n">
        <v>10</v>
      </c>
      <c r="H6" s="12">
        <f>IFERROR(VLOOKUP(E6,'📦 Danh Mục SP'!$A:$E,5,0),0)</f>
        <v/>
      </c>
      <c r="I6" s="12">
        <f>IF(G6="","",G6*H6)</f>
        <v/>
      </c>
      <c r="J6" s="12" t="n">
        <v>1000000</v>
      </c>
      <c r="K6" s="12">
        <f>IF(I6="","",I6-J6)</f>
        <v/>
      </c>
      <c r="L6" s="10" t="inlineStr">
        <is>
          <t>Trực tiếp</t>
        </is>
      </c>
    </row>
    <row r="7" ht="22" customHeight="1">
      <c r="A7" s="6" t="inlineStr">
        <is>
          <t>DH005</t>
        </is>
      </c>
      <c r="B7" s="6" t="inlineStr">
        <is>
          <t>2025-01-20</t>
        </is>
      </c>
      <c r="C7" s="6" t="inlineStr">
        <is>
          <t>KH005</t>
        </is>
      </c>
      <c r="D7" s="7">
        <f>IFERROR(VLOOKUP(C7,'👥 Khách Hàng'!$A:$B,2,0),"")</f>
        <v/>
      </c>
      <c r="E7" s="6" t="inlineStr">
        <is>
          <t>SP004</t>
        </is>
      </c>
      <c r="F7" s="7">
        <f>IFERROR(VLOOKUP(E7,'📦 Danh Mục SP'!$A:$B,2,0),"")</f>
        <v/>
      </c>
      <c r="G7" s="14" t="n">
        <v>2</v>
      </c>
      <c r="H7" s="8">
        <f>IFERROR(VLOOKUP(E7,'📦 Danh Mục SP'!$A:$E,5,0),0)</f>
        <v/>
      </c>
      <c r="I7" s="8">
        <f>IF(G7="","",G7*H7)</f>
        <v/>
      </c>
      <c r="J7" s="8" t="n">
        <v>0</v>
      </c>
      <c r="K7" s="8">
        <f>IF(I7="","",I7-J7)</f>
        <v/>
      </c>
      <c r="L7" s="6" t="inlineStr">
        <is>
          <t>Website</t>
        </is>
      </c>
    </row>
    <row r="8" ht="24" customHeight="1">
      <c r="A8" s="16" t="inlineStr">
        <is>
          <t>TỔNG CỘNG</t>
        </is>
      </c>
      <c r="B8" s="17" t="n"/>
      <c r="C8" s="17" t="n"/>
      <c r="D8" s="17" t="n"/>
      <c r="E8" s="17" t="n"/>
      <c r="F8" s="17" t="n"/>
      <c r="G8" s="18">
        <f>SUM(G3:G7)</f>
        <v/>
      </c>
      <c r="H8" s="17" t="n"/>
      <c r="I8" s="19">
        <f>SUM(I3:I7)</f>
        <v/>
      </c>
      <c r="J8" s="19">
        <f>SUM(J3:J7)</f>
        <v/>
      </c>
      <c r="K8" s="19">
        <f>SUM(K3:K7)</f>
        <v/>
      </c>
      <c r="L8" s="17" t="n"/>
    </row>
  </sheetData>
  <dataValidations count="3">
    <dataValidation sqref="C3:C200" showDropDown="0" showInputMessage="0" showErrorMessage="0" allowBlank="1" errorTitle="Mã KH Không Hợp Lệ" error="Vui lòng chọn Mã KH từ danh sách khách hàng!" type="list">
      <formula1>'👥 Khách Hàng'!$A$3:$A$100</formula1>
    </dataValidation>
    <dataValidation sqref="E3:E200" showDropDown="0" showInputMessage="0" showErrorMessage="0" allowBlank="1" errorTitle="Mã SP Không Hợp Lệ" error="Vui lòng chọn Mã SP từ danh mục sản phẩm!" type="list">
      <formula1>'📦 Danh Mục SP'!$A$3:$A$100</formula1>
    </dataValidation>
    <dataValidation sqref="L3:L200" showDropDown="0" showInputMessage="0" showErrorMessage="0" allowBlank="1" errorTitle="Kênh Bán Không Hợp Lệ" error="Vui lòng chọn kênh bán hàng hợp lệ!" type="list">
      <formula1>"Trực tiếp,Shopee,TikTok Shop,Lazada,Website,Zalo"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8"/>
  <sheetViews>
    <sheetView showGridLines="1" workbookViewId="0">
      <selection activeCell="A1" sqref="A1"/>
    </sheetView>
  </sheetViews>
  <sheetFormatPr baseColWidth="8" defaultRowHeight="15" outlineLevelCol="0"/>
  <cols>
    <col width="14" customWidth="1" min="1" max="1"/>
    <col width="54" customWidth="1" min="2" max="2"/>
    <col width="54" customWidth="1" min="3" max="3"/>
    <col width="15" customWidth="1" min="4" max="4"/>
    <col width="15" customWidth="1" min="5" max="5"/>
    <col width="69" customWidth="1" min="6" max="6"/>
    <col width="16" customWidth="1" min="7" max="7"/>
    <col width="19" customWidth="1" min="8" max="8"/>
    <col width="63" customWidth="1" min="9" max="9"/>
  </cols>
  <sheetData>
    <row r="1"/>
    <row r="2" ht="28" customHeight="1">
      <c r="A2" s="5" t="inlineStr">
        <is>
          <t>Mã SP</t>
        </is>
      </c>
      <c r="B2" s="5" t="inlineStr">
        <is>
          <t>Tên Sản Phẩm</t>
        </is>
      </c>
      <c r="C2" s="5" t="inlineStr">
        <is>
          <t>Đơn Vị Tính</t>
        </is>
      </c>
      <c r="D2" s="5" t="inlineStr">
        <is>
          <t>Tồn Đầu Kỳ</t>
        </is>
      </c>
      <c r="E2" s="5" t="inlineStr">
        <is>
          <t>Nhập Thêm</t>
        </is>
      </c>
      <c r="F2" s="5" t="inlineStr">
        <is>
          <t>Đã Xuất (tự động)</t>
        </is>
      </c>
      <c r="G2" s="5" t="inlineStr">
        <is>
          <t>Tồn Hiện Tại</t>
        </is>
      </c>
      <c r="H2" s="5" t="inlineStr">
        <is>
          <t>Ngưỡng Cảnh Báo</t>
        </is>
      </c>
      <c r="I2" s="5" t="inlineStr">
        <is>
          <t>Trạng Thái Kho</t>
        </is>
      </c>
    </row>
    <row r="3" ht="22" customHeight="1">
      <c r="A3" s="6" t="inlineStr">
        <is>
          <t>SP001</t>
        </is>
      </c>
      <c r="B3" s="7">
        <f>IFERROR(VLOOKUP(A3,'📦 Danh Mục SP'!$A:$B,2,0),"")</f>
        <v/>
      </c>
      <c r="C3" s="6">
        <f>IFERROR(VLOOKUP(A3,'📦 Danh Mục SP'!$A:$C,3,0),"")</f>
        <v/>
      </c>
      <c r="D3" s="14" t="n">
        <v>50</v>
      </c>
      <c r="E3" s="14" t="n">
        <v>100</v>
      </c>
      <c r="F3" s="14">
        <f>IFERROR(SUMIF('📋 Nhật Ký Bán'!$E:$E,A3,'📋 Nhật Ký Bán'!$G:$G),0)</f>
        <v/>
      </c>
      <c r="G3" s="20">
        <f>D3+E3-F3</f>
        <v/>
      </c>
      <c r="H3" s="14" t="n">
        <v>10</v>
      </c>
      <c r="I3" s="6">
        <f>IF(G3&lt;=0,"⛔ Hết hàng",IF(G3&lt;=H3,"⚠️ Sắp hết","✅ Đủ hàng"))</f>
        <v/>
      </c>
    </row>
    <row r="4" ht="22" customHeight="1">
      <c r="A4" s="10" t="inlineStr">
        <is>
          <t>SP002</t>
        </is>
      </c>
      <c r="B4" s="11">
        <f>IFERROR(VLOOKUP(A4,'📦 Danh Mục SP'!$A:$B,2,0),"")</f>
        <v/>
      </c>
      <c r="C4" s="10">
        <f>IFERROR(VLOOKUP(A4,'📦 Danh Mục SP'!$A:$C,3,0),"")</f>
        <v/>
      </c>
      <c r="D4" s="15" t="n">
        <v>30</v>
      </c>
      <c r="E4" s="15" t="n">
        <v>50</v>
      </c>
      <c r="F4" s="15">
        <f>IFERROR(SUMIF('📋 Nhật Ký Bán'!$E:$E,A4,'📋 Nhật Ký Bán'!$G:$G),0)</f>
        <v/>
      </c>
      <c r="G4" s="21">
        <f>D4+E4-F4</f>
        <v/>
      </c>
      <c r="H4" s="15" t="n">
        <v>5</v>
      </c>
      <c r="I4" s="10">
        <f>IF(G4&lt;=0,"⛔ Hết hàng",IF(G4&lt;=H4,"⚠️ Sắp hết","✅ Đủ hàng"))</f>
        <v/>
      </c>
    </row>
    <row r="5" ht="22" customHeight="1">
      <c r="A5" s="6" t="inlineStr">
        <is>
          <t>SP003</t>
        </is>
      </c>
      <c r="B5" s="7">
        <f>IFERROR(VLOOKUP(A5,'📦 Danh Mục SP'!$A:$B,2,0),"")</f>
        <v/>
      </c>
      <c r="C5" s="6">
        <f>IFERROR(VLOOKUP(A5,'📦 Danh Mục SP'!$A:$C,3,0),"")</f>
        <v/>
      </c>
      <c r="D5" s="14" t="n">
        <v>20</v>
      </c>
      <c r="E5" s="14" t="n">
        <v>30</v>
      </c>
      <c r="F5" s="14">
        <f>IFERROR(SUMIF('📋 Nhật Ký Bán'!$E:$E,A5,'📋 Nhật Ký Bán'!$G:$G),0)</f>
        <v/>
      </c>
      <c r="G5" s="20">
        <f>D5+E5-F5</f>
        <v/>
      </c>
      <c r="H5" s="14" t="n">
        <v>5</v>
      </c>
      <c r="I5" s="6">
        <f>IF(G5&lt;=0,"⛔ Hết hàng",IF(G5&lt;=H5,"⚠️ Sắp hết","✅ Đủ hàng"))</f>
        <v/>
      </c>
    </row>
    <row r="6" ht="22" customHeight="1">
      <c r="A6" s="10" t="inlineStr">
        <is>
          <t>SP004</t>
        </is>
      </c>
      <c r="B6" s="11">
        <f>IFERROR(VLOOKUP(A6,'📦 Danh Mục SP'!$A:$B,2,0),"")</f>
        <v/>
      </c>
      <c r="C6" s="10">
        <f>IFERROR(VLOOKUP(A6,'📦 Danh Mục SP'!$A:$C,3,0),"")</f>
        <v/>
      </c>
      <c r="D6" s="15" t="n">
        <v>80</v>
      </c>
      <c r="E6" s="15" t="n">
        <v>0</v>
      </c>
      <c r="F6" s="15">
        <f>IFERROR(SUMIF('📋 Nhật Ký Bán'!$E:$E,A6,'📋 Nhật Ký Bán'!$G:$G),0)</f>
        <v/>
      </c>
      <c r="G6" s="21">
        <f>D6+E6-F6</f>
        <v/>
      </c>
      <c r="H6" s="15" t="n">
        <v>10</v>
      </c>
      <c r="I6" s="10">
        <f>IF(G6&lt;=0,"⛔ Hết hàng",IF(G6&lt;=H6,"⚠️ Sắp hết","✅ Đủ hàng"))</f>
        <v/>
      </c>
    </row>
    <row r="7" ht="22" customHeight="1">
      <c r="A7" s="6" t="inlineStr">
        <is>
          <t>SP005</t>
        </is>
      </c>
      <c r="B7" s="7">
        <f>IFERROR(VLOOKUP(A7,'📦 Danh Mục SP'!$A:$B,2,0),"")</f>
        <v/>
      </c>
      <c r="C7" s="6">
        <f>IFERROR(VLOOKUP(A7,'📦 Danh Mục SP'!$A:$C,3,0),"")</f>
        <v/>
      </c>
      <c r="D7" s="14" t="n">
        <v>5</v>
      </c>
      <c r="E7" s="14" t="n">
        <v>0</v>
      </c>
      <c r="F7" s="14">
        <f>IFERROR(SUMIF('📋 Nhật Ký Bán'!$E:$E,A7,'📋 Nhật Ký Bán'!$G:$G),0)</f>
        <v/>
      </c>
      <c r="G7" s="20">
        <f>D7+E7-F7</f>
        <v/>
      </c>
      <c r="H7" s="14" t="n">
        <v>10</v>
      </c>
      <c r="I7" s="6">
        <f>IF(G7&lt;=0,"⛔ Hết hàng",IF(G7&lt;=H7,"⚠️ Sắp hết","✅ Đủ hàng"))</f>
        <v/>
      </c>
    </row>
    <row r="8" ht="24" customHeight="1">
      <c r="A8" s="16" t="inlineStr">
        <is>
          <t>TỔNG CỘNG</t>
        </is>
      </c>
      <c r="B8" s="17" t="n"/>
      <c r="C8" s="17" t="n"/>
      <c r="D8" s="18">
        <f>SUM(D3:D7)</f>
        <v/>
      </c>
      <c r="E8" s="18">
        <f>SUM(E3:E7)</f>
        <v/>
      </c>
      <c r="F8" s="18">
        <f>SUM(F3:F7)</f>
        <v/>
      </c>
      <c r="G8" s="18">
        <f>SUM(G3:G7)</f>
        <v/>
      </c>
      <c r="H8" s="17" t="n"/>
      <c r="I8" s="17" t="n"/>
    </row>
  </sheetData>
  <conditionalFormatting sqref="I3:I100">
    <cfRule type="cellIs" priority="1" operator="equal" dxfId="0">
      <formula>"⛔ Hết hàng"</formula>
    </cfRule>
    <cfRule type="cellIs" priority="2" operator="equal" dxfId="1">
      <formula>"⚠️ Sắp hết"</formula>
    </cfRule>
    <cfRule type="cellIs" priority="3" operator="equal" dxfId="2">
      <formula>"✅ Đủ hàng"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8"/>
  <sheetViews>
    <sheetView showGridLines="1" workbookViewId="0">
      <selection activeCell="A1" sqref="A1"/>
    </sheetView>
  </sheetViews>
  <sheetFormatPr baseColWidth="8" defaultRowHeight="15" outlineLevelCol="0"/>
  <cols>
    <col width="14" customWidth="1" min="1" max="1"/>
    <col width="53" customWidth="1" min="2" max="2"/>
    <col width="69" customWidth="1" min="3" max="3"/>
    <col width="69" customWidth="1" min="4" max="4"/>
    <col width="15" customWidth="1" min="5" max="5"/>
    <col width="49" customWidth="1" min="6" max="6"/>
    <col width="53" customWidth="1" min="7" max="7"/>
  </cols>
  <sheetData>
    <row r="1"/>
    <row r="2" ht="28" customHeight="1">
      <c r="A2" s="5" t="inlineStr">
        <is>
          <t>Mã KH</t>
        </is>
      </c>
      <c r="B2" s="5" t="inlineStr">
        <is>
          <t>Tên Khách Hàng</t>
        </is>
      </c>
      <c r="C2" s="5" t="inlineStr">
        <is>
          <t>Tổng Đã Mua (đ)</t>
        </is>
      </c>
      <c r="D2" s="5" t="inlineStr">
        <is>
          <t>Tổng Đã Trả (đ)</t>
        </is>
      </c>
      <c r="E2" s="5" t="inlineStr">
        <is>
          <t>Còn Nợ (đ)</t>
        </is>
      </c>
      <c r="F2" s="5" t="inlineStr">
        <is>
          <t>Số Đơn Hàng</t>
        </is>
      </c>
      <c r="G2" s="5" t="inlineStr">
        <is>
          <t>Nhóm KH</t>
        </is>
      </c>
    </row>
    <row r="3" ht="22" customHeight="1">
      <c r="A3" s="6" t="inlineStr">
        <is>
          <t>KH001</t>
        </is>
      </c>
      <c r="B3" s="7">
        <f>IFERROR(VLOOKUP(A3,'👥 Khách Hàng'!$A:$B,2,0),"")</f>
        <v/>
      </c>
      <c r="C3" s="8">
        <f>IFERROR(SUMIF('📋 Nhật Ký Bán'!$C:$C,A3,'📋 Nhật Ký Bán'!$I:$I),0)</f>
        <v/>
      </c>
      <c r="D3" s="8">
        <f>IFERROR(SUMIF('📋 Nhật Ký Bán'!$C:$C,A3,'📋 Nhật Ký Bán'!$J:$J),0)</f>
        <v/>
      </c>
      <c r="E3" s="9">
        <f>C3-D3</f>
        <v/>
      </c>
      <c r="F3" s="14">
        <f>IFERROR(COUNTIF('📋 Nhật Ký Bán'!$C:$C,A3),0)</f>
        <v/>
      </c>
      <c r="G3" s="6">
        <f>IFERROR(VLOOKUP(A3,'👥 Khách Hàng'!$A:$F,6,0),"")</f>
        <v/>
      </c>
    </row>
    <row r="4" ht="22" customHeight="1">
      <c r="A4" s="10" t="inlineStr">
        <is>
          <t>KH002</t>
        </is>
      </c>
      <c r="B4" s="11">
        <f>IFERROR(VLOOKUP(A4,'👥 Khách Hàng'!$A:$B,2,0),"")</f>
        <v/>
      </c>
      <c r="C4" s="12">
        <f>IFERROR(SUMIF('📋 Nhật Ký Bán'!$C:$C,A4,'📋 Nhật Ký Bán'!$I:$I),0)</f>
        <v/>
      </c>
      <c r="D4" s="12">
        <f>IFERROR(SUMIF('📋 Nhật Ký Bán'!$C:$C,A4,'📋 Nhật Ký Bán'!$J:$J),0)</f>
        <v/>
      </c>
      <c r="E4" s="13">
        <f>C4-D4</f>
        <v/>
      </c>
      <c r="F4" s="15">
        <f>IFERROR(COUNTIF('📋 Nhật Ký Bán'!$C:$C,A4),0)</f>
        <v/>
      </c>
      <c r="G4" s="10">
        <f>IFERROR(VLOOKUP(A4,'👥 Khách Hàng'!$A:$F,6,0),"")</f>
        <v/>
      </c>
    </row>
    <row r="5" ht="22" customHeight="1">
      <c r="A5" s="6" t="inlineStr">
        <is>
          <t>KH003</t>
        </is>
      </c>
      <c r="B5" s="7">
        <f>IFERROR(VLOOKUP(A5,'👥 Khách Hàng'!$A:$B,2,0),"")</f>
        <v/>
      </c>
      <c r="C5" s="8">
        <f>IFERROR(SUMIF('📋 Nhật Ký Bán'!$C:$C,A5,'📋 Nhật Ký Bán'!$I:$I),0)</f>
        <v/>
      </c>
      <c r="D5" s="8">
        <f>IFERROR(SUMIF('📋 Nhật Ký Bán'!$C:$C,A5,'📋 Nhật Ký Bán'!$J:$J),0)</f>
        <v/>
      </c>
      <c r="E5" s="9">
        <f>C5-D5</f>
        <v/>
      </c>
      <c r="F5" s="14">
        <f>IFERROR(COUNTIF('📋 Nhật Ký Bán'!$C:$C,A5),0)</f>
        <v/>
      </c>
      <c r="G5" s="6">
        <f>IFERROR(VLOOKUP(A5,'👥 Khách Hàng'!$A:$F,6,0),"")</f>
        <v/>
      </c>
    </row>
    <row r="6" ht="22" customHeight="1">
      <c r="A6" s="10" t="inlineStr">
        <is>
          <t>KH004</t>
        </is>
      </c>
      <c r="B6" s="11">
        <f>IFERROR(VLOOKUP(A6,'👥 Khách Hàng'!$A:$B,2,0),"")</f>
        <v/>
      </c>
      <c r="C6" s="12">
        <f>IFERROR(SUMIF('📋 Nhật Ký Bán'!$C:$C,A6,'📋 Nhật Ký Bán'!$I:$I),0)</f>
        <v/>
      </c>
      <c r="D6" s="12">
        <f>IFERROR(SUMIF('📋 Nhật Ký Bán'!$C:$C,A6,'📋 Nhật Ký Bán'!$J:$J),0)</f>
        <v/>
      </c>
      <c r="E6" s="13">
        <f>C6-D6</f>
        <v/>
      </c>
      <c r="F6" s="15">
        <f>IFERROR(COUNTIF('📋 Nhật Ký Bán'!$C:$C,A6),0)</f>
        <v/>
      </c>
      <c r="G6" s="10">
        <f>IFERROR(VLOOKUP(A6,'👥 Khách Hàng'!$A:$F,6,0),"")</f>
        <v/>
      </c>
    </row>
    <row r="7" ht="22" customHeight="1">
      <c r="A7" s="6" t="inlineStr">
        <is>
          <t>KH005</t>
        </is>
      </c>
      <c r="B7" s="7">
        <f>IFERROR(VLOOKUP(A7,'👥 Khách Hàng'!$A:$B,2,0),"")</f>
        <v/>
      </c>
      <c r="C7" s="8">
        <f>IFERROR(SUMIF('📋 Nhật Ký Bán'!$C:$C,A7,'📋 Nhật Ký Bán'!$I:$I),0)</f>
        <v/>
      </c>
      <c r="D7" s="8">
        <f>IFERROR(SUMIF('📋 Nhật Ký Bán'!$C:$C,A7,'📋 Nhật Ký Bán'!$J:$J),0)</f>
        <v/>
      </c>
      <c r="E7" s="9">
        <f>C7-D7</f>
        <v/>
      </c>
      <c r="F7" s="14">
        <f>IFERROR(COUNTIF('📋 Nhật Ký Bán'!$C:$C,A7),0)</f>
        <v/>
      </c>
      <c r="G7" s="6">
        <f>IFERROR(VLOOKUP(A7,'👥 Khách Hàng'!$A:$F,6,0),"")</f>
        <v/>
      </c>
    </row>
    <row r="8" ht="24" customHeight="1">
      <c r="A8" s="16" t="inlineStr">
        <is>
          <t>TỔNG CỘNG</t>
        </is>
      </c>
      <c r="B8" s="17" t="n"/>
      <c r="C8" s="19">
        <f>SUM(C3:C7)</f>
        <v/>
      </c>
      <c r="D8" s="19">
        <f>SUM(D3:D7)</f>
        <v/>
      </c>
      <c r="E8" s="19">
        <f>SUM(E3:E7)</f>
        <v/>
      </c>
      <c r="F8" s="18">
        <f>SUM(F3:F7)</f>
        <v/>
      </c>
      <c r="G8" s="17" t="n"/>
    </row>
  </sheetData>
  <conditionalFormatting sqref="E3:E100">
    <cfRule type="cellIs" priority="1" operator="greaterThan" dxfId="3">
      <formula>0</formula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23"/>
  <sheetViews>
    <sheetView showGridLines="1" workbookViewId="0">
      <selection activeCell="A1" sqref="A1"/>
    </sheetView>
  </sheetViews>
  <sheetFormatPr baseColWidth="8" defaultRowHeight="15" outlineLevelCol="0"/>
  <cols>
    <col width="59" customWidth="1" min="1" max="1"/>
    <col width="74" customWidth="1" min="2" max="2"/>
    <col width="74" customWidth="1" min="3" max="3"/>
    <col width="128" customWidth="1" min="4" max="4"/>
    <col width="14" customWidth="1" min="5" max="5"/>
  </cols>
  <sheetData>
    <row r="1">
      <c r="A1" s="1" t="inlineStr">
        <is>
          <t>📊 DASHBOARD BÁO CÁO BÁN HÀNG DYNAMIC — TỰ ĐỘNG CẬP NHẬT</t>
        </is>
      </c>
      <c r="B1" s="1" t="n"/>
      <c r="C1" s="1" t="n"/>
      <c r="D1" s="1" t="n"/>
      <c r="E1" s="1" t="n"/>
    </row>
    <row r="2">
      <c r="A2" s="1" t="n"/>
      <c r="B2" s="1" t="n"/>
      <c r="C2" s="1" t="n"/>
      <c r="D2" s="1" t="n"/>
      <c r="E2" s="1" t="n"/>
    </row>
    <row r="3">
      <c r="A3" s="2" t="inlineStr">
        <is>
          <t>Số liệu tự động tổng hợp từ sheet 📋 Nhật Ký Bán — Chỉ cần nhập đơn hàng là báo cáo tự nhảy!</t>
        </is>
      </c>
      <c r="B3" s="2" t="n"/>
      <c r="C3" s="2" t="n"/>
      <c r="D3" s="2" t="n"/>
      <c r="E3" s="2" t="n"/>
    </row>
    <row r="4" ht="10" customHeight="1"/>
    <row r="5" ht="20" customHeight="1">
      <c r="A5" s="22" t="inlineStr">
        <is>
          <t>🧾 Tổng Doanh Thu</t>
        </is>
      </c>
      <c r="B5" s="22" t="inlineStr">
        <is>
          <t>📦 Tổng Đơn Hàng</t>
        </is>
      </c>
      <c r="C5" s="22" t="inlineStr">
        <is>
          <t>💰 Tổng Công Nợ</t>
        </is>
      </c>
      <c r="D5" s="22" t="inlineStr">
        <is>
          <t>📊 Tổng Lợi Nhuận Ước Tính</t>
        </is>
      </c>
    </row>
    <row r="6" ht="28" customHeight="1">
      <c r="A6" s="23">
        <f>IFERROR(SUM('📋 Nhật Ký Bán'!I:I),0)</f>
        <v/>
      </c>
      <c r="B6" s="24">
        <f>IFERROR(COUNTA('📋 Nhật Ký Bán'!A3:A200),0)</f>
        <v/>
      </c>
      <c r="C6" s="23">
        <f>IFERROR(SUM('💰 Công Nợ'!E3:E200),0)</f>
        <v/>
      </c>
      <c r="D6" s="23">
        <f>IFERROR(SUMPRODUCT(('📋 Nhật Ký Bán'!G3:G200)*IFERROR(VLOOKUP('📋 Nhật Ký Bán'!E3:E200,'📦 Danh Mục SP'!$A:$F,6,0),0)),0)</f>
        <v/>
      </c>
    </row>
    <row r="7" ht="12" customHeight="1"/>
    <row r="8">
      <c r="A8" s="4" t="inlineStr">
        <is>
          <t>PHÂN TÍCH THEO KÊNH BÁN HÀNG</t>
        </is>
      </c>
    </row>
    <row r="9" ht="24" customHeight="1">
      <c r="A9" s="5" t="inlineStr">
        <is>
          <t>Kênh Bán Hàng</t>
        </is>
      </c>
      <c r="B9" s="5" t="inlineStr">
        <is>
          <t>Số Đơn</t>
        </is>
      </c>
      <c r="C9" s="5" t="inlineStr">
        <is>
          <t>Doanh Thu (đ)</t>
        </is>
      </c>
      <c r="D9" s="5" t="inlineStr">
        <is>
          <t>Công Nợ (đ)</t>
        </is>
      </c>
    </row>
    <row r="10" ht="20" customHeight="1">
      <c r="A10" s="11" t="inlineStr">
        <is>
          <t>Trực tiếp</t>
        </is>
      </c>
      <c r="B10" s="15">
        <f>IFERROR(COUNTIF('📋 Nhật Ký Bán'!$L:$L,A10),0)</f>
        <v/>
      </c>
      <c r="C10" s="12">
        <f>IFERROR(SUMIF('📋 Nhật Ký Bán'!$L:$L,A10,'📋 Nhật Ký Bán'!$I:$I),0)</f>
        <v/>
      </c>
      <c r="D10" s="12">
        <f>IFERROR(SUMIF('📋 Nhật Ký Bán'!$L:$L,A10,'📋 Nhật Ký Bán'!$K:$K),0)</f>
        <v/>
      </c>
    </row>
    <row r="11" ht="20" customHeight="1">
      <c r="A11" s="7" t="inlineStr">
        <is>
          <t>Shopee</t>
        </is>
      </c>
      <c r="B11" s="14">
        <f>IFERROR(COUNTIF('📋 Nhật Ký Bán'!$L:$L,A11),0)</f>
        <v/>
      </c>
      <c r="C11" s="8">
        <f>IFERROR(SUMIF('📋 Nhật Ký Bán'!$L:$L,A11,'📋 Nhật Ký Bán'!$I:$I),0)</f>
        <v/>
      </c>
      <c r="D11" s="8">
        <f>IFERROR(SUMIF('📋 Nhật Ký Bán'!$L:$L,A11,'📋 Nhật Ký Bán'!$K:$K),0)</f>
        <v/>
      </c>
    </row>
    <row r="12" ht="20" customHeight="1">
      <c r="A12" s="11" t="inlineStr">
        <is>
          <t>TikTok Shop</t>
        </is>
      </c>
      <c r="B12" s="15">
        <f>IFERROR(COUNTIF('📋 Nhật Ký Bán'!$L:$L,A12),0)</f>
        <v/>
      </c>
      <c r="C12" s="12">
        <f>IFERROR(SUMIF('📋 Nhật Ký Bán'!$L:$L,A12,'📋 Nhật Ký Bán'!$I:$I),0)</f>
        <v/>
      </c>
      <c r="D12" s="12">
        <f>IFERROR(SUMIF('📋 Nhật Ký Bán'!$L:$L,A12,'📋 Nhật Ký Bán'!$K:$K),0)</f>
        <v/>
      </c>
    </row>
    <row r="13" ht="20" customHeight="1">
      <c r="A13" s="7" t="inlineStr">
        <is>
          <t>Lazada</t>
        </is>
      </c>
      <c r="B13" s="14">
        <f>IFERROR(COUNTIF('📋 Nhật Ký Bán'!$L:$L,A13),0)</f>
        <v/>
      </c>
      <c r="C13" s="8">
        <f>IFERROR(SUMIF('📋 Nhật Ký Bán'!$L:$L,A13,'📋 Nhật Ký Bán'!$I:$I),0)</f>
        <v/>
      </c>
      <c r="D13" s="8">
        <f>IFERROR(SUMIF('📋 Nhật Ký Bán'!$L:$L,A13,'📋 Nhật Ký Bán'!$K:$K),0)</f>
        <v/>
      </c>
    </row>
    <row r="14" ht="20" customHeight="1">
      <c r="A14" s="11" t="inlineStr">
        <is>
          <t>Website</t>
        </is>
      </c>
      <c r="B14" s="15">
        <f>IFERROR(COUNTIF('📋 Nhật Ký Bán'!$L:$L,A14),0)</f>
        <v/>
      </c>
      <c r="C14" s="12">
        <f>IFERROR(SUMIF('📋 Nhật Ký Bán'!$L:$L,A14,'📋 Nhật Ký Bán'!$I:$I),0)</f>
        <v/>
      </c>
      <c r="D14" s="12">
        <f>IFERROR(SUMIF('📋 Nhật Ký Bán'!$L:$L,A14,'📋 Nhật Ký Bán'!$K:$K),0)</f>
        <v/>
      </c>
    </row>
    <row r="15" ht="20" customHeight="1">
      <c r="A15" s="7" t="inlineStr">
        <is>
          <t>Zalo</t>
        </is>
      </c>
      <c r="B15" s="14">
        <f>IFERROR(COUNTIF('📋 Nhật Ký Bán'!$L:$L,A15),0)</f>
        <v/>
      </c>
      <c r="C15" s="8">
        <f>IFERROR(SUMIF('📋 Nhật Ký Bán'!$L:$L,A15,'📋 Nhật Ký Bán'!$I:$I),0)</f>
        <v/>
      </c>
      <c r="D15" s="8">
        <f>IFERROR(SUMIF('📋 Nhật Ký Bán'!$L:$L,A15,'📋 Nhật Ký Bán'!$K:$K),0)</f>
        <v/>
      </c>
    </row>
    <row r="16" ht="12" customHeight="1"/>
    <row r="17">
      <c r="A17" s="4" t="inlineStr">
        <is>
          <t>PHÂN TÍCH THEO SẢN PHẨM BÁN CHẠY</t>
        </is>
      </c>
    </row>
    <row r="18" ht="24" customHeight="1">
      <c r="A18" s="5" t="inlineStr">
        <is>
          <t>Tên Sản Phẩm</t>
        </is>
      </c>
      <c r="B18" s="5" t="inlineStr">
        <is>
          <t>SL Đã Bán</t>
        </is>
      </c>
      <c r="C18" s="5" t="inlineStr">
        <is>
          <t>Doanh Thu (đ)</t>
        </is>
      </c>
      <c r="D18" s="5" t="inlineStr">
        <is>
          <t>Lợi Nhuận Ước (đ)</t>
        </is>
      </c>
    </row>
    <row r="19" ht="20" customHeight="1">
      <c r="A19" s="7">
        <f>IFERROR(VLOOKUP("SP001",'📦 Danh Mục SP'!$A:$B,2,0),"")</f>
        <v/>
      </c>
      <c r="B19" s="14">
        <f>IFERROR(SUMIF('📋 Nhật Ký Bán'!$E:$E,"SP001",'📋 Nhật Ký Bán'!$G:$G),0)</f>
        <v/>
      </c>
      <c r="C19" s="8">
        <f>IFERROR(SUMIF('📋 Nhật Ký Bán'!$E:$E,"SP001",'📋 Nhật Ký Bán'!$I:$I),0)</f>
        <v/>
      </c>
      <c r="D19" s="8">
        <f>IFERROR(SUMIF('📋 Nhật Ký Bán'!$E:$E,"SP001",'📋 Nhật Ký Bán'!$G:$G)*IFERROR(VLOOKUP("SP001",'📦 Danh Mục SP'!$A:$F,6,0),0),0)</f>
        <v/>
      </c>
    </row>
    <row r="20" ht="20" customHeight="1">
      <c r="A20" s="11">
        <f>IFERROR(VLOOKUP("SP002",'📦 Danh Mục SP'!$A:$B,2,0),"")</f>
        <v/>
      </c>
      <c r="B20" s="15">
        <f>IFERROR(SUMIF('📋 Nhật Ký Bán'!$E:$E,"SP002",'📋 Nhật Ký Bán'!$G:$G),0)</f>
        <v/>
      </c>
      <c r="C20" s="12">
        <f>IFERROR(SUMIF('📋 Nhật Ký Bán'!$E:$E,"SP002",'📋 Nhật Ký Bán'!$I:$I),0)</f>
        <v/>
      </c>
      <c r="D20" s="12">
        <f>IFERROR(SUMIF('📋 Nhật Ký Bán'!$E:$E,"SP002",'📋 Nhật Ký Bán'!$G:$G)*IFERROR(VLOOKUP("SP002",'📦 Danh Mục SP'!$A:$F,6,0),0),0)</f>
        <v/>
      </c>
    </row>
    <row r="21" ht="20" customHeight="1">
      <c r="A21" s="7">
        <f>IFERROR(VLOOKUP("SP003",'📦 Danh Mục SP'!$A:$B,2,0),"")</f>
        <v/>
      </c>
      <c r="B21" s="14">
        <f>IFERROR(SUMIF('📋 Nhật Ký Bán'!$E:$E,"SP003",'📋 Nhật Ký Bán'!$G:$G),0)</f>
        <v/>
      </c>
      <c r="C21" s="8">
        <f>IFERROR(SUMIF('📋 Nhật Ký Bán'!$E:$E,"SP003",'📋 Nhật Ký Bán'!$I:$I),0)</f>
        <v/>
      </c>
      <c r="D21" s="8">
        <f>IFERROR(SUMIF('📋 Nhật Ký Bán'!$E:$E,"SP003",'📋 Nhật Ký Bán'!$G:$G)*IFERROR(VLOOKUP("SP003",'📦 Danh Mục SP'!$A:$F,6,0),0),0)</f>
        <v/>
      </c>
    </row>
    <row r="22" ht="20" customHeight="1">
      <c r="A22" s="11">
        <f>IFERROR(VLOOKUP("SP004",'📦 Danh Mục SP'!$A:$B,2,0),"")</f>
        <v/>
      </c>
      <c r="B22" s="15">
        <f>IFERROR(SUMIF('📋 Nhật Ký Bán'!$E:$E,"SP004",'📋 Nhật Ký Bán'!$G:$G),0)</f>
        <v/>
      </c>
      <c r="C22" s="12">
        <f>IFERROR(SUMIF('📋 Nhật Ký Bán'!$E:$E,"SP004",'📋 Nhật Ký Bán'!$I:$I),0)</f>
        <v/>
      </c>
      <c r="D22" s="12">
        <f>IFERROR(SUMIF('📋 Nhật Ký Bán'!$E:$E,"SP004",'📋 Nhật Ký Bán'!$G:$G)*IFERROR(VLOOKUP("SP004",'📦 Danh Mục SP'!$A:$F,6,0),0),0)</f>
        <v/>
      </c>
    </row>
    <row r="23" ht="20" customHeight="1">
      <c r="A23" s="7">
        <f>IFERROR(VLOOKUP("SP005",'📦 Danh Mục SP'!$A:$B,2,0),"")</f>
        <v/>
      </c>
      <c r="B23" s="14">
        <f>IFERROR(SUMIF('📋 Nhật Ký Bán'!$E:$E,"SP005",'📋 Nhật Ký Bán'!$G:$G),0)</f>
        <v/>
      </c>
      <c r="C23" s="8">
        <f>IFERROR(SUMIF('📋 Nhật Ký Bán'!$E:$E,"SP005",'📋 Nhật Ký Bán'!$I:$I),0)</f>
        <v/>
      </c>
      <c r="D23" s="8">
        <f>IFERROR(SUMIF('📋 Nhật Ký Bán'!$E:$E,"SP005",'📋 Nhật Ký Bán'!$G:$G)*IFERROR(VLOOKUP("SP005",'📦 Danh Mục SP'!$A:$F,6,0),0),0)</f>
        <v/>
      </c>
    </row>
  </sheetData>
  <mergeCells count="4">
    <mergeCell ref="A8:D8"/>
    <mergeCell ref="A17:D17"/>
    <mergeCell ref="A1:E2"/>
    <mergeCell ref="A3:E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2026-06-28T08:46:00Z</dcterms:created>
  <dcterms:modified xmlns:dcterms="http://purl.org/dc/terms/" xmlns:xsi="http://www.w3.org/2001/XMLSchema-instance" xsi:type="dcterms:W3CDTF">2026-06-28T08:46:00Z</dcterms:modified>
</cp:coreProperties>
</file>